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" yWindow="330" windowWidth="27090" windowHeight="10830" tabRatio="789" activeTab="0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BDEW-Standard" sheetId="7" state="hidden" r:id="rId7"/>
    <sheet name="SLP-Feiertage" sheetId="8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Mode="manual" fullCalcOnLoad="1"/>
</workbook>
</file>

<file path=xl/comments4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<sst xmlns="http://schemas.openxmlformats.org/spreadsheetml/2006/main" count="1352" uniqueCount="669">
  <si>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</si>
  <si>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</si>
  <si>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</si>
  <si>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</si>
  <si>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</si>
  <si>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</si>
  <si>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</si>
  <si>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</si>
  <si>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</si>
  <si>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</si>
  <si>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</si>
  <si>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</si>
  <si>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</si>
  <si>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</si>
  <si>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</si>
  <si>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</si>
  <si>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</si>
  <si>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</si>
  <si>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</si>
  <si>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</si>
  <si>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</si>
  <si>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</si>
  <si>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</si>
  <si>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</si>
  <si>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</si>
  <si>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</si>
  <si>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</si>
  <si>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</si>
  <si>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</si>
  <si>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</si>
  <si>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</si>
  <si>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</si>
  <si>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</si>
  <si>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</si>
  <si>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</si>
  <si>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</si>
  <si>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</si>
  <si>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</si>
  <si>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</si>
  <si>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</si>
  <si>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</si>
  <si>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</si>
  <si>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</si>
  <si>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</si>
  <si>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</si>
  <si>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</si>
  <si>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</si>
  <si>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</si>
  <si>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</si>
  <si>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</si>
  <si>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</si>
  <si>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</si>
  <si>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</si>
  <si>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</si>
  <si>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</si>
  <si>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</si>
  <si>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</si>
  <si>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</si>
  <si>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</si>
  <si>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</si>
  <si>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</si>
  <si>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</si>
  <si>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</si>
  <si>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</si>
  <si>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</si>
  <si>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</si>
  <si>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</si>
  <si>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</si>
  <si>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</si>
  <si>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</si>
  <si>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</si>
  <si>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</si>
  <si>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</si>
  <si>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</si>
  <si>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</si>
  <si>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</si>
  <si>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</si>
  <si>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</si>
  <si>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</si>
  <si>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</si>
  <si>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</si>
  <si>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</si>
  <si>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</si>
  <si>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</si>
  <si>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</si>
  <si>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</si>
  <si>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</si>
  <si>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</si>
  <si>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</si>
  <si>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</si>
  <si>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</si>
  <si>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</si>
  <si>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</si>
  <si>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</si>
  <si>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</si>
  <si>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</si>
  <si>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</si>
  <si>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</si>
  <si>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</si>
  <si>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</si>
  <si>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</si>
  <si>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</si>
  <si>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</si>
  <si>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</si>
  <si>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</si>
  <si>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</si>
  <si>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</si>
  <si>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</si>
  <si>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</si>
  <si>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</si>
  <si>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</si>
  <si>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</si>
  <si>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</si>
  <si>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</si>
  <si>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</si>
  <si>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</si>
  <si>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</si>
  <si>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</si>
  <si>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</si>
  <si>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</si>
  <si>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</si>
  <si>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</si>
  <si>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</si>
  <si>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</si>
  <si>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</si>
  <si>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</si>
  <si>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</si>
  <si>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</si>
  <si>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</si>
  <si>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</si>
  <si>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</si>
  <si>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</si>
  <si>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</si>
  <si>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</si>
  <si>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</si>
  <si>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</si>
  <si>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</si>
  <si>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</si>
  <si>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</si>
  <si>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</si>
  <si>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</si>
  <si>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</si>
  <si>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</si>
  <si>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</si>
  <si>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</si>
  <si>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</si>
  <si>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</si>
  <si>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</si>
  <si>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</si>
  <si>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</si>
  <si>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</si>
  <si>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</si>
  <si>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</si>
  <si>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</si>
  <si>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</si>
  <si>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</si>
  <si>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</si>
  <si>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</si>
  <si>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</si>
  <si>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</si>
  <si>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</si>
  <si>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</si>
  <si>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</si>
  <si>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</si>
  <si>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</si>
  <si>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</si>
  <si>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</si>
  <si>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</si>
  <si>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</si>
  <si>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</si>
  <si>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</si>
  <si>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</si>
  <si>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</si>
  <si>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</si>
  <si>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</si>
  <si>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</si>
  <si>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</si>
  <si>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</si>
  <si>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</si>
  <si>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</si>
  <si>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</si>
  <si>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</si>
  <si>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</si>
  <si>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</si>
  <si>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</si>
  <si>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</si>
  <si>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</si>
  <si>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</si>
  <si>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</si>
  <si>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</si>
  <si>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</si>
  <si>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</si>
  <si>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</si>
  <si>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</si>
  <si>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</si>
  <si>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</si>
  <si>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</si>
  <si>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</si>
  <si>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</si>
  <si>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</si>
  <si>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</si>
  <si>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</si>
  <si>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</si>
  <si>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</si>
  <si>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</si>
  <si>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</si>
  <si>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</si>
  <si>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</si>
  <si>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</si>
  <si>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</si>
  <si>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</si>
  <si>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</si>
  <si>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</si>
  <si>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</si>
  <si>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</si>
  <si>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</si>
  <si>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</si>
  <si>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</si>
  <si>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</si>
  <si>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</si>
  <si>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</si>
  <si>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</si>
  <si>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</si>
  <si>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</si>
  <si>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</si>
  <si>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</si>
  <si>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</si>
  <si>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</si>
  <si>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</si>
  <si>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</si>
  <si>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</si>
  <si>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</si>
  <si>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</si>
  <si>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</si>
  <si>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</si>
  <si>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</si>
  <si>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</si>
  <si>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</si>
  <si>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</si>
  <si>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</si>
  <si>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</si>
  <si>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</si>
  <si>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</si>
  <si>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</si>
  <si>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</si>
  <si>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</si>
  <si>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indexed="10"/>
        <rFont val="Calibri"/>
        <family val="2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</si>
  <si>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</si>
  <si>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</si>
  <si>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</si>
  <si>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</si>
  <si>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</si>
  <si>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</si>
  <si>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</si>
  <si>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</si>
  <si>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</si>
  <si>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</si>
  <si>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</si>
  <si>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</si>
  <si>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</si>
  <si>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</si>
  <si>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</si>
  <si>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</si>
  <si>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</si>
  <si>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</si>
  <si>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</si>
  <si>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</si>
  <si>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</si>
  <si>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</si>
  <si>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</si>
  <si>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</si>
  <si>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</si>
  <si>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</si>
  <si>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</si>
  <si>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</si>
  <si>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</si>
  <si>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</si>
  <si>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</si>
  <si>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</si>
  <si>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</si>
  <si>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</si>
  <si>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</si>
  <si>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</si>
  <si>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</si>
  <si>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</si>
  <si>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</si>
  <si>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</si>
  <si>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</si>
  <si>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</si>
  <si>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</si>
  <si>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</si>
  <si>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</si>
  <si>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</si>
  <si>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</si>
  <si>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</si>
  <si>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</si>
  <si>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</si>
  <si>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</si>
  <si>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</si>
  <si>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</si>
  <si>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</si>
  <si>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</si>
  <si>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</si>
  <si>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</si>
  <si>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</si>
  <si>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</si>
  <si>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</si>
  <si>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</si>
  <si>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</si>
  <si>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</si>
  <si>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</si>
  <si>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</si>
  <si>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</si>
  <si>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</si>
  <si>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</si>
  <si>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</si>
  <si>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</si>
  <si>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</si>
  <si>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</si>
  <si>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</si>
  <si>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</si>
  <si>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</si>
  <si>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</si>
  <si>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</si>
  <si>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</si>
  <si>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</si>
  <si>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</si>
  <si>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</si>
  <si>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</si>
  <si>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</si>
  <si>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</si>
  <si>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</si>
  <si>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</si>
  <si>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</si>
  <si>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</si>
  <si>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</si>
  <si>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</si>
  <si>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</si>
  <si>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</si>
  <si>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</si>
  <si>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</si>
  <si>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</si>
  <si>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</si>
  <si>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</si>
  <si>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</si>
  <si>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</si>
  <si>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</si>
  <si>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</si>
  <si>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</si>
  <si>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</si>
  <si>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</si>
  <si>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</si>
  <si>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</si>
  <si>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</si>
  <si>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</si>
  <si>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</si>
  <si>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</si>
  <si>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</si>
  <si>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</si>
  <si>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</si>
  <si>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</si>
  <si>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</si>
  <si>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</si>
  <si>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</si>
  <si>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</si>
  <si>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</si>
  <si>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</si>
  <si>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</si>
  <si>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</si>
  <si>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</si>
  <si>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</si>
  <si>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</si>
  <si>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</si>
  <si>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</si>
  <si>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</si>
  <si>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</si>
  <si>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</si>
  <si>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</si>
  <si>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</si>
  <si>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</si>
  <si>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</si>
  <si>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</si>
  <si>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</si>
  <si>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</si>
  <si>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</si>
  <si>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</si>
  <si>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</si>
  <si>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</si>
  <si>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</si>
  <si>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</si>
  <si>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</si>
  <si>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</si>
  <si>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</si>
  <si>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</si>
  <si>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</si>
  <si>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</si>
  <si>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</si>
  <si>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</si>
  <si>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</si>
  <si>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</si>
  <si>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</si>
  <si>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</si>
  <si>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</si>
  <si>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</si>
  <si>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</si>
  <si>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</si>
  <si>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</si>
  <si>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</si>
  <si>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</si>
  <si>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</si>
  <si>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</si>
  <si>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</si>
  <si>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</si>
  <si>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</si>
  <si>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</si>
  <si>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</si>
  <si>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</si>
  <si>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</si>
  <si>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</si>
  <si>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</si>
  <si>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</si>
  <si>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</si>
  <si>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</si>
  <si>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</si>
  <si>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</si>
  <si>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</si>
  <si>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</si>
  <si>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</si>
  <si>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</si>
  <si>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</si>
  <si>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</si>
  <si>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</si>
  <si>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</si>
  <si>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</si>
  <si>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</si>
  <si>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</si>
  <si>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</si>
  <si>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</si>
  <si>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</si>
  <si>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</si>
  <si>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</si>
  <si>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</si>
  <si>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</si>
  <si>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</si>
  <si>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</si>
  <si>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</si>
  <si>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</si>
  <si>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</si>
  <si>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</si>
  <si>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</si>
  <si>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</si>
  <si>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</si>
  <si>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</si>
  <si>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</si>
  <si>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</si>
  <si>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</si>
  <si>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</si>
  <si>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</si>
  <si>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</si>
  <si>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</si>
  <si>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</si>
  <si>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</si>
  <si>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</si>
  <si>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</si>
  <si>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</si>
  <si>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</si>
  <si>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</si>
  <si>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</si>
  <si>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</si>
  <si>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</si>
  <si>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</si>
  <si>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</si>
  <si>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</si>
  <si>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</si>
  <si>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</si>
  <si>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</si>
  <si>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</si>
  <si>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</si>
  <si>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</si>
  <si>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</si>
  <si>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</si>
  <si>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</si>
  <si>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</si>
  <si>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</si>
  <si>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</si>
  <si>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</si>
  <si>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</si>
  <si>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</si>
  <si>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</si>
  <si>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</si>
  <si>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</si>
  <si>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</si>
  <si>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</si>
  <si>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</si>
  <si>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</si>
  <si>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</si>
  <si>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</si>
  <si>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</si>
  <si>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</si>
  <si>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</si>
  <si>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</si>
  <si>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</si>
  <si>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</si>
  <si>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</si>
  <si>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</si>
  <si>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</si>
  <si>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</si>
  <si>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</si>
  <si>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</si>
  <si>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</si>
  <si>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</si>
  <si>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</si>
  <si>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</si>
  <si>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</si>
  <si>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</si>
  <si>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</si>
  <si>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</si>
  <si>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</si>
  <si>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</si>
  <si>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</si>
  <si>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</si>
  <si>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</si>
  <si>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</si>
  <si>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</si>
  <si>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</si>
  <si>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</si>
  <si>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</si>
  <si>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</si>
  <si>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</si>
  <si>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</si>
  <si>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</si>
  <si>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</si>
  <si>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</si>
  <si>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</si>
  <si>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</si>
  <si>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</si>
  <si>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</si>
  <si>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</si>
  <si>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</si>
  <si>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</si>
  <si>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</si>
  <si>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</si>
  <si>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</si>
  <si>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</si>
  <si>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</si>
  <si>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</si>
  <si>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</si>
  <si>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</si>
  <si>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</si>
  <si>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</si>
  <si>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</si>
  <si>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</si>
  <si>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</si>
  <si>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</si>
  <si>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</si>
  <si>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</si>
  <si>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</si>
  <si>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</si>
  <si>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</si>
  <si>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</si>
  <si>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</si>
  <si>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</si>
  <si>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</si>
  <si>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</si>
  <si>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</si>
  <si>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</si>
  <si>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</si>
  <si>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</si>
  <si>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</si>
  <si>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</si>
  <si>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</si>
  <si>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</si>
  <si>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</si>
  <si>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</si>
  <si>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</si>
  <si>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</si>
  <si>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</si>
  <si>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</si>
  <si>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</si>
  <si>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</si>
  <si>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</si>
  <si>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</si>
  <si>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</si>
  <si>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</si>
  <si>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</si>
  <si>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</si>
  <si>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</si>
  <si>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</si>
  <si>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</si>
  <si>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</si>
  <si>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</si>
  <si>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</si>
  <si>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</si>
  <si>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</si>
  <si>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</si>
  <si>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</si>
  <si>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</si>
  <si>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</si>
  <si>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</si>
  <si>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</si>
  <si>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</si>
  <si>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</si>
  <si>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</si>
  <si>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</si>
  <si>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</si>
  <si>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</si>
  <si>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</si>
  <si>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</si>
  <si>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</si>
  <si>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</si>
  <si>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</si>
  <si>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</si>
  <si>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</si>
  <si>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</si>
  <si>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</si>
  <si>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</si>
  <si>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</si>
  <si>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</si>
  <si>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</si>
  <si>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</si>
  <si>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</si>
  <si>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</si>
  <si>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</si>
  <si>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</si>
  <si>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</si>
  <si>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</si>
  <si>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</si>
  <si>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</si>
  <si>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</si>
  <si>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</si>
  <si>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</si>
  <si>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</si>
  <si>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</si>
  <si>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</si>
  <si>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</si>
  <si>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</si>
  <si>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</si>
  <si>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</si>
  <si>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</si>
  <si>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</si>
  <si>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</si>
  <si>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</si>
  <si>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</si>
  <si>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</si>
  <si>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</si>
  <si>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</si>
  <si>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</si>
  <si>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</si>
  <si>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</si>
  <si>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</si>
  <si>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</si>
  <si>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</si>
  <si>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</si>
  <si>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</si>
  <si>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</si>
  <si>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</si>
  <si>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0.1</t>
  </si>
  <si>
    <t>Nürnberg</t>
  </si>
  <si>
    <t>Team Datenmanagement Gas</t>
  </si>
  <si>
    <t>db-gas@main-donau-netz.de</t>
  </si>
  <si>
    <t>0911/802-17046 und 0911/802-17086</t>
  </si>
  <si>
    <t>NCHN007004140000</t>
  </si>
  <si>
    <t>Temp.gebiet 1</t>
  </si>
  <si>
    <t>DWD - Deutscher Wetterdienst</t>
  </si>
  <si>
    <t>Nürnberg Flughafen</t>
  </si>
  <si>
    <t>DE_GHD04</t>
  </si>
  <si>
    <t>N-ERGIE Netz GmbH</t>
  </si>
  <si>
    <t>Sandreuthstraße 21</t>
  </si>
  <si>
    <t>N-ERGIE Netz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</si>
</sst>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3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u val="single"/>
      <sz val="8.8"/>
      <color theme="10"/>
      <name val="Calibri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5" fillId="0" borderId="0" applyFont="0" applyFill="0" applyBorder="0">
      <alignment horizontal="left"/>
      <protection/>
    </xf>
    <xf numFmtId="0" fontId="84" fillId="2" borderId="0" applyNumberFormat="0" applyBorder="0" applyAlignment="0" applyProtection="0"/>
    <xf numFmtId="0" fontId="16" fillId="3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4" borderId="0" applyNumberFormat="0" applyBorder="0" applyAlignment="0" applyProtection="0"/>
    <xf numFmtId="0" fontId="16" fillId="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6" borderId="0" applyNumberFormat="0" applyBorder="0" applyAlignment="0" applyProtection="0"/>
    <xf numFmtId="0" fontId="16" fillId="7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8" borderId="0" applyNumberFormat="0" applyBorder="0" applyAlignment="0" applyProtection="0"/>
    <xf numFmtId="0" fontId="16" fillId="9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10" borderId="0" applyNumberFormat="0" applyBorder="0" applyAlignment="0" applyProtection="0"/>
    <xf numFmtId="0" fontId="16" fillId="11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2" borderId="0" applyNumberFormat="0" applyBorder="0" applyAlignment="0" applyProtection="0"/>
    <xf numFmtId="0" fontId="16" fillId="13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4" borderId="0" applyNumberFormat="0" applyBorder="0" applyAlignment="0" applyProtection="0"/>
    <xf numFmtId="0" fontId="16" fillId="15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4" fillId="16" borderId="0" applyNumberFormat="0" applyBorder="0" applyAlignment="0" applyProtection="0"/>
    <xf numFmtId="0" fontId="16" fillId="17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18" borderId="0" applyNumberFormat="0" applyBorder="0" applyAlignment="0" applyProtection="0"/>
    <xf numFmtId="0" fontId="16" fillId="1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4" fillId="20" borderId="0" applyNumberFormat="0" applyBorder="0" applyAlignment="0" applyProtection="0"/>
    <xf numFmtId="0" fontId="16" fillId="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16" fillId="1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4" fillId="22" borderId="0" applyNumberFormat="0" applyBorder="0" applyAlignment="0" applyProtection="0"/>
    <xf numFmtId="0" fontId="16" fillId="23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6" fillId="24" borderId="0" applyNumberFormat="0" applyBorder="0" applyAlignment="0" applyProtection="0"/>
    <xf numFmtId="0" fontId="17" fillId="25" borderId="0" applyNumberFormat="0" applyBorder="0" applyAlignment="0" applyProtection="0"/>
    <xf numFmtId="0" fontId="87" fillId="24" borderId="0" applyNumberFormat="0" applyBorder="0" applyAlignment="0" applyProtection="0"/>
    <xf numFmtId="0" fontId="86" fillId="26" borderId="0" applyNumberFormat="0" applyBorder="0" applyAlignment="0" applyProtection="0"/>
    <xf numFmtId="0" fontId="17" fillId="17" borderId="0" applyNumberFormat="0" applyBorder="0" applyAlignment="0" applyProtection="0"/>
    <xf numFmtId="0" fontId="87" fillId="26" borderId="0" applyNumberFormat="0" applyBorder="0" applyAlignment="0" applyProtection="0"/>
    <xf numFmtId="0" fontId="86" fillId="27" borderId="0" applyNumberFormat="0" applyBorder="0" applyAlignment="0" applyProtection="0"/>
    <xf numFmtId="0" fontId="17" fillId="19" borderId="0" applyNumberFormat="0" applyBorder="0" applyAlignment="0" applyProtection="0"/>
    <xf numFmtId="0" fontId="87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29" borderId="0" applyNumberFormat="0" applyBorder="0" applyAlignment="0" applyProtection="0"/>
    <xf numFmtId="0" fontId="87" fillId="28" borderId="0" applyNumberFormat="0" applyBorder="0" applyAlignment="0" applyProtection="0"/>
    <xf numFmtId="0" fontId="86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0" borderId="0" applyNumberFormat="0" applyBorder="0" applyAlignment="0" applyProtection="0"/>
    <xf numFmtId="0" fontId="86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4" borderId="0" applyNumberFormat="0" applyBorder="0" applyAlignment="0" applyProtection="0"/>
    <xf numFmtId="0" fontId="86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6" borderId="0" applyNumberFormat="0" applyBorder="0" applyAlignment="0" applyProtection="0"/>
    <xf numFmtId="0" fontId="86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38" borderId="0" applyNumberFormat="0" applyBorder="0" applyAlignment="0" applyProtection="0"/>
    <xf numFmtId="0" fontId="86" fillId="40" borderId="0" applyNumberFormat="0" applyBorder="0" applyAlignment="0" applyProtection="0"/>
    <xf numFmtId="0" fontId="17" fillId="29" borderId="0" applyNumberFormat="0" applyBorder="0" applyAlignment="0" applyProtection="0"/>
    <xf numFmtId="0" fontId="87" fillId="40" borderId="0" applyNumberFormat="0" applyBorder="0" applyAlignment="0" applyProtection="0"/>
    <xf numFmtId="0" fontId="86" fillId="41" borderId="0" applyNumberFormat="0" applyBorder="0" applyAlignment="0" applyProtection="0"/>
    <xf numFmtId="0" fontId="17" fillId="31" borderId="0" applyNumberFormat="0" applyBorder="0" applyAlignment="0" applyProtection="0"/>
    <xf numFmtId="0" fontId="87" fillId="41" borderId="0" applyNumberFormat="0" applyBorder="0" applyAlignment="0" applyProtection="0"/>
    <xf numFmtId="0" fontId="86" fillId="42" borderId="0" applyNumberFormat="0" applyBorder="0" applyAlignment="0" applyProtection="0"/>
    <xf numFmtId="0" fontId="17" fillId="43" borderId="0" applyNumberFormat="0" applyBorder="0" applyAlignment="0" applyProtection="0"/>
    <xf numFmtId="0" fontId="87" fillId="42" borderId="0" applyNumberFormat="0" applyBorder="0" applyAlignment="0" applyProtection="0"/>
    <xf numFmtId="0" fontId="88" fillId="44" borderId="1" applyNumberFormat="0" applyAlignment="0" applyProtection="0"/>
    <xf numFmtId="0" fontId="18" fillId="45" borderId="2" applyNumberFormat="0" applyAlignment="0" applyProtection="0"/>
    <xf numFmtId="0" fontId="89" fillId="44" borderId="1" applyNumberFormat="0" applyAlignment="0" applyProtection="0"/>
    <xf numFmtId="0" fontId="90" fillId="44" borderId="3" applyNumberFormat="0" applyAlignment="0" applyProtection="0"/>
    <xf numFmtId="0" fontId="19" fillId="45" borderId="4" applyNumberFormat="0" applyAlignment="0" applyProtection="0"/>
    <xf numFmtId="0" fontId="91" fillId="44" borderId="3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" fontId="20" fillId="0" borderId="0">
      <alignment/>
      <protection locked="0"/>
    </xf>
    <xf numFmtId="14" fontId="9" fillId="0" borderId="0">
      <alignment/>
      <protection/>
    </xf>
    <xf numFmtId="41" fontId="0" fillId="0" borderId="0" applyFont="0" applyFill="0" applyBorder="0" applyAlignment="0" applyProtection="0"/>
    <xf numFmtId="0" fontId="92" fillId="46" borderId="3" applyNumberFormat="0" applyAlignment="0" applyProtection="0"/>
    <xf numFmtId="0" fontId="21" fillId="13" borderId="4" applyNumberFormat="0" applyAlignment="0" applyProtection="0"/>
    <xf numFmtId="0" fontId="93" fillId="46" borderId="3" applyNumberFormat="0" applyAlignment="0" applyProtection="0"/>
    <xf numFmtId="0" fontId="94" fillId="0" borderId="5" applyNumberFormat="0" applyFill="0" applyAlignment="0" applyProtection="0"/>
    <xf numFmtId="0" fontId="22" fillId="0" borderId="6" applyNumberFormat="0" applyFill="0" applyAlignment="0" applyProtection="0"/>
    <xf numFmtId="0" fontId="95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20" fillId="0" borderId="0">
      <alignment/>
      <protection locked="0"/>
    </xf>
    <xf numFmtId="0" fontId="98" fillId="47" borderId="0" applyNumberFormat="0" applyBorder="0" applyAlignment="0" applyProtection="0"/>
    <xf numFmtId="0" fontId="24" fillId="7" borderId="0" applyNumberFormat="0" applyBorder="0" applyAlignment="0" applyProtection="0"/>
    <xf numFmtId="0" fontId="99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alignment/>
      <protection locked="0"/>
    </xf>
    <xf numFmtId="1" fontId="30" fillId="0" borderId="0">
      <alignment/>
      <protection locked="0"/>
    </xf>
    <xf numFmtId="0" fontId="100" fillId="0" borderId="0" applyNumberFormat="0" applyFill="0" applyBorder="0" applyAlignment="0" applyProtection="0"/>
    <xf numFmtId="0" fontId="101" fillId="48" borderId="0" applyNumberFormat="0" applyBorder="0" applyAlignment="0" applyProtection="0"/>
    <xf numFmtId="0" fontId="31" fillId="49" borderId="0" applyNumberFormat="0" applyBorder="0" applyAlignment="0" applyProtection="0"/>
    <xf numFmtId="0" fontId="102" fillId="48" borderId="0" applyNumberFormat="0" applyBorder="0" applyAlignment="0" applyProtection="0"/>
    <xf numFmtId="0" fontId="0" fillId="50" borderId="7" applyNumberFormat="0" applyFont="0" applyAlignment="0" applyProtection="0"/>
    <xf numFmtId="0" fontId="16" fillId="51" borderId="8" applyNumberFormat="0" applyFont="0" applyAlignment="0" applyProtection="0"/>
    <xf numFmtId="0" fontId="85" fillId="50" borderId="7" applyNumberFormat="0" applyFont="0" applyAlignment="0" applyProtection="0"/>
    <xf numFmtId="0" fontId="85" fillId="50" borderId="7" applyNumberFormat="0" applyFont="0" applyAlignment="0" applyProtection="0"/>
    <xf numFmtId="0" fontId="85" fillId="50" borderId="7" applyNumberFormat="0" applyFont="0" applyAlignment="0" applyProtection="0"/>
    <xf numFmtId="0" fontId="85" fillId="50" borderId="7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32" fillId="1" borderId="0" applyFont="0" applyFill="0" applyBorder="0" applyAlignment="0">
      <protection/>
    </xf>
    <xf numFmtId="10" fontId="32" fillId="0" borderId="0" applyFont="0" applyFill="0" applyBorder="0" applyAlignment="0">
      <protection/>
    </xf>
    <xf numFmtId="3" fontId="33" fillId="52" borderId="0" applyNumberFormat="0" applyFont="0" applyBorder="0">
      <alignment/>
      <protection/>
    </xf>
    <xf numFmtId="0" fontId="103" fillId="53" borderId="0" applyNumberFormat="0" applyBorder="0" applyAlignment="0" applyProtection="0"/>
    <xf numFmtId="0" fontId="34" fillId="5" borderId="0" applyNumberFormat="0" applyBorder="0" applyAlignment="0" applyProtection="0"/>
    <xf numFmtId="0" fontId="104" fillId="53" borderId="0" applyNumberFormat="0" applyBorder="0" applyAlignment="0" applyProtection="0"/>
    <xf numFmtId="0" fontId="8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29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85" fillId="0" borderId="0">
      <alignment/>
      <protection/>
    </xf>
    <xf numFmtId="0" fontId="29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1" fontId="20" fillId="0" borderId="9">
      <alignment/>
      <protection locked="0"/>
    </xf>
    <xf numFmtId="0" fontId="35" fillId="0" borderId="0" applyNumberFormat="0" applyAlignment="0" applyProtection="0"/>
    <xf numFmtId="0" fontId="106" fillId="0" borderId="0" applyNumberFormat="0" applyFill="0" applyBorder="0" applyAlignment="0" applyProtection="0"/>
    <xf numFmtId="0" fontId="107" fillId="0" borderId="10" applyNumberFormat="0" applyFill="0" applyAlignment="0" applyProtection="0"/>
    <xf numFmtId="0" fontId="108" fillId="0" borderId="10" applyNumberFormat="0" applyFill="0" applyAlignment="0" applyProtection="0"/>
    <xf numFmtId="0" fontId="36" fillId="0" borderId="11" applyNumberFormat="0" applyFill="0" applyAlignment="0" applyProtection="0"/>
    <xf numFmtId="0" fontId="107" fillId="0" borderId="10" applyNumberFormat="0" applyFill="0" applyAlignment="0" applyProtection="0"/>
    <xf numFmtId="0" fontId="109" fillId="0" borderId="12" applyNumberFormat="0" applyFill="0" applyAlignment="0" applyProtection="0"/>
    <xf numFmtId="0" fontId="110" fillId="0" borderId="12" applyNumberFormat="0" applyFill="0" applyAlignment="0" applyProtection="0"/>
    <xf numFmtId="0" fontId="110" fillId="0" borderId="12" applyNumberFormat="0" applyFill="0" applyAlignment="0" applyProtection="0"/>
    <xf numFmtId="0" fontId="109" fillId="0" borderId="12" applyNumberFormat="0" applyFill="0" applyAlignment="0" applyProtection="0"/>
    <xf numFmtId="0" fontId="37" fillId="0" borderId="13" applyNumberFormat="0" applyFill="0" applyAlignment="0" applyProtection="0"/>
    <xf numFmtId="0" fontId="111" fillId="0" borderId="14" applyNumberFormat="0" applyFill="0" applyAlignment="0" applyProtection="0"/>
    <xf numFmtId="0" fontId="38" fillId="0" borderId="15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>
      <alignment/>
      <protection/>
    </xf>
    <xf numFmtId="175" fontId="40" fillId="0" borderId="0">
      <alignment horizontal="right"/>
      <protection/>
    </xf>
    <xf numFmtId="0" fontId="113" fillId="0" borderId="16" applyNumberFormat="0" applyFill="0" applyAlignment="0" applyProtection="0"/>
    <xf numFmtId="0" fontId="41" fillId="0" borderId="17" applyNumberFormat="0" applyFill="0" applyAlignment="0" applyProtection="0"/>
    <xf numFmtId="0" fontId="114" fillId="0" borderId="16" applyNumberFormat="0" applyFill="0" applyAlignment="0" applyProtection="0"/>
    <xf numFmtId="176" fontId="2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54" borderId="18" applyNumberFormat="0" applyAlignment="0" applyProtection="0"/>
    <xf numFmtId="0" fontId="42" fillId="55" borderId="19" applyNumberFormat="0" applyAlignment="0" applyProtection="0"/>
    <xf numFmtId="0" fontId="118" fillId="54" borderId="18" applyNumberFormat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9" fillId="0" borderId="0" xfId="0" applyFont="1" applyAlignment="1">
      <alignment/>
    </xf>
    <xf numFmtId="0" fontId="84" fillId="0" borderId="0" xfId="0" applyFont="1" applyAlignment="1">
      <alignment vertical="center"/>
    </xf>
    <xf numFmtId="0" fontId="0" fillId="0" borderId="0" xfId="0" applyBorder="1" applyAlignment="1">
      <alignment/>
    </xf>
    <xf numFmtId="0" fontId="120" fillId="0" borderId="0" xfId="0" applyFont="1" applyBorder="1" applyAlignment="1">
      <alignment/>
    </xf>
    <xf numFmtId="0" fontId="13" fillId="0" borderId="0" xfId="0" applyFont="1" applyAlignment="1">
      <alignment/>
    </xf>
    <xf numFmtId="0" fontId="1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2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21" fillId="0" borderId="0" xfId="0" applyFont="1" applyAlignment="1">
      <alignment vertical="center"/>
    </xf>
    <xf numFmtId="0" fontId="120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57" borderId="20" xfId="160" applyNumberFormat="1" applyFont="1" applyFill="1" applyBorder="1" applyAlignment="1" applyProtection="1">
      <alignment horizontal="center" vertical="center"/>
      <protection locked="0"/>
    </xf>
    <xf numFmtId="0" fontId="2" fillId="58" borderId="0" xfId="160" applyFont="1" applyFill="1" applyProtection="1">
      <alignment/>
      <protection/>
    </xf>
    <xf numFmtId="0" fontId="2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" fillId="57" borderId="20" xfId="160" applyFont="1" applyFill="1" applyBorder="1" applyAlignment="1" applyProtection="1">
      <alignment horizontal="center"/>
      <protection locked="0"/>
    </xf>
    <xf numFmtId="184" fontId="2" fillId="57" borderId="20" xfId="160" applyNumberFormat="1" applyFont="1" applyFill="1" applyBorder="1" applyAlignment="1" applyProtection="1">
      <alignment horizontal="center"/>
      <protection locked="0"/>
    </xf>
    <xf numFmtId="0" fontId="2" fillId="0" borderId="0" xfId="160" applyFont="1" applyFill="1" applyAlignment="1">
      <alignment vertical="center"/>
      <protection/>
    </xf>
    <xf numFmtId="185" fontId="2" fillId="57" borderId="20" xfId="160" applyNumberFormat="1" applyFont="1" applyFill="1" applyBorder="1" applyAlignment="1" applyProtection="1">
      <alignment horizontal="center"/>
      <protection locked="0"/>
    </xf>
    <xf numFmtId="14" fontId="2" fillId="0" borderId="0" xfId="160" applyNumberFormat="1" applyFont="1" applyFill="1" applyBorder="1" applyAlignment="1" applyProtection="1">
      <alignment horizontal="left"/>
      <protection/>
    </xf>
    <xf numFmtId="0" fontId="123" fillId="0" borderId="0" xfId="0" applyFont="1" applyAlignment="1">
      <alignment/>
    </xf>
    <xf numFmtId="0" fontId="123" fillId="0" borderId="0" xfId="0" applyFont="1" applyAlignment="1">
      <alignment horizontal="center"/>
    </xf>
    <xf numFmtId="0" fontId="123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24" fillId="57" borderId="20" xfId="136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23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3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3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157" applyFont="1" applyFill="1" applyProtection="1">
      <alignment/>
      <protection hidden="1"/>
    </xf>
    <xf numFmtId="14" fontId="2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157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3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2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3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3" fillId="57" borderId="25" xfId="0" applyFont="1" applyFill="1" applyBorder="1" applyAlignment="1" applyProtection="1">
      <alignment horizontal="center" vertical="center" wrapText="1"/>
      <protection locked="0"/>
    </xf>
    <xf numFmtId="0" fontId="13" fillId="57" borderId="26" xfId="0" applyFont="1" applyFill="1" applyBorder="1" applyAlignment="1" applyProtection="1">
      <alignment horizontal="center" vertical="center" wrapText="1"/>
      <protection locked="0"/>
    </xf>
    <xf numFmtId="0" fontId="13" fillId="57" borderId="27" xfId="0" applyFont="1" applyFill="1" applyBorder="1" applyAlignment="1" applyProtection="1">
      <alignment horizontal="center" vertical="center" wrapText="1"/>
      <protection locked="0"/>
    </xf>
    <xf numFmtId="0" fontId="13" fillId="57" borderId="28" xfId="0" applyFont="1" applyFill="1" applyBorder="1" applyAlignment="1" applyProtection="1">
      <alignment horizontal="center" vertical="center" wrapText="1"/>
      <protection locked="0"/>
    </xf>
    <xf numFmtId="0" fontId="9" fillId="0" borderId="0" xfId="157" applyProtection="1">
      <alignment/>
      <protection/>
    </xf>
    <xf numFmtId="0" fontId="13" fillId="0" borderId="0" xfId="157" applyFont="1" applyProtection="1">
      <alignment/>
      <protection/>
    </xf>
    <xf numFmtId="0" fontId="13" fillId="0" borderId="0" xfId="157" applyFont="1" applyAlignment="1" applyProtection="1">
      <alignment horizontal="right"/>
      <protection/>
    </xf>
    <xf numFmtId="0" fontId="13" fillId="50" borderId="29" xfId="0" applyFont="1" applyFill="1" applyBorder="1" applyAlignment="1" applyProtection="1">
      <alignment horizontal="center" vertical="center"/>
      <protection locked="0"/>
    </xf>
    <xf numFmtId="0" fontId="13" fillId="50" borderId="30" xfId="0" applyFont="1" applyFill="1" applyBorder="1" applyAlignment="1" applyProtection="1">
      <alignment horizontal="center" vertical="center"/>
      <protection locked="0"/>
    </xf>
    <xf numFmtId="0" fontId="13" fillId="50" borderId="20" xfId="0" applyFont="1" applyFill="1" applyBorder="1" applyAlignment="1" applyProtection="1">
      <alignment horizontal="center" vertical="center"/>
      <protection locked="0"/>
    </xf>
    <xf numFmtId="0" fontId="13" fillId="50" borderId="23" xfId="0" applyFont="1" applyFill="1" applyBorder="1" applyAlignment="1" applyProtection="1">
      <alignment horizontal="center" vertical="center"/>
      <protection locked="0"/>
    </xf>
    <xf numFmtId="0" fontId="13" fillId="50" borderId="31" xfId="0" applyFont="1" applyFill="1" applyBorder="1" applyAlignment="1" applyProtection="1">
      <alignment horizontal="center" vertical="center"/>
      <protection locked="0"/>
    </xf>
    <xf numFmtId="0" fontId="13" fillId="50" borderId="24" xfId="0" applyFont="1" applyFill="1" applyBorder="1" applyAlignment="1" applyProtection="1">
      <alignment horizontal="center" vertical="center"/>
      <protection locked="0"/>
    </xf>
    <xf numFmtId="0" fontId="51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0" xfId="157" applyFont="1" applyAlignment="1" applyProtection="1">
      <alignment horizontal="left"/>
      <protection/>
    </xf>
    <xf numFmtId="0" fontId="13" fillId="0" borderId="0" xfId="157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120" fillId="0" borderId="26" xfId="0" applyFont="1" applyBorder="1" applyAlignment="1" applyProtection="1">
      <alignment/>
      <protection/>
    </xf>
    <xf numFmtId="0" fontId="13" fillId="0" borderId="38" xfId="157" applyFont="1" applyBorder="1" applyProtection="1">
      <alignment/>
      <protection/>
    </xf>
    <xf numFmtId="0" fontId="13" fillId="0" borderId="25" xfId="157" applyFont="1" applyBorder="1" applyAlignment="1" applyProtection="1">
      <alignment horizontal="center"/>
      <protection/>
    </xf>
    <xf numFmtId="0" fontId="13" fillId="0" borderId="25" xfId="157" applyFont="1" applyFill="1" applyBorder="1" applyAlignment="1" applyProtection="1">
      <alignment horizontal="center" vertical="center"/>
      <protection/>
    </xf>
    <xf numFmtId="0" fontId="120" fillId="0" borderId="39" xfId="0" applyFont="1" applyBorder="1" applyAlignment="1" applyProtection="1">
      <alignment horizontal="center" vertical="center"/>
      <protection/>
    </xf>
    <xf numFmtId="0" fontId="120" fillId="0" borderId="36" xfId="0" applyFont="1" applyBorder="1" applyAlignment="1" applyProtection="1">
      <alignment horizontal="center" vertical="center"/>
      <protection/>
    </xf>
    <xf numFmtId="0" fontId="120" fillId="0" borderId="40" xfId="0" applyFont="1" applyBorder="1" applyAlignment="1" applyProtection="1">
      <alignment horizontal="center" vertical="center"/>
      <protection/>
    </xf>
    <xf numFmtId="0" fontId="120" fillId="0" borderId="41" xfId="0" applyFont="1" applyBorder="1" applyAlignment="1" applyProtection="1">
      <alignment/>
      <protection/>
    </xf>
    <xf numFmtId="0" fontId="13" fillId="0" borderId="42" xfId="157" applyFont="1" applyBorder="1" applyProtection="1">
      <alignment/>
      <protection/>
    </xf>
    <xf numFmtId="0" fontId="13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13" fillId="0" borderId="21" xfId="157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2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3" fillId="0" borderId="49" xfId="157" applyFont="1" applyBorder="1" applyProtection="1">
      <alignment/>
      <protection/>
    </xf>
    <xf numFmtId="0" fontId="13" fillId="0" borderId="50" xfId="157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5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120" fillId="0" borderId="0" xfId="0" applyFont="1" applyAlignment="1" applyProtection="1">
      <alignment horizontal="center"/>
      <protection/>
    </xf>
    <xf numFmtId="0" fontId="123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13" fillId="56" borderId="53" xfId="157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120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26" fillId="61" borderId="53" xfId="0" applyFont="1" applyFill="1" applyBorder="1" applyAlignment="1" applyProtection="1">
      <alignment horizontal="center" vertical="center" wrapText="1"/>
      <protection/>
    </xf>
    <xf numFmtId="164" fontId="60" fillId="14" borderId="58" xfId="157" applyNumberFormat="1" applyFont="1" applyFill="1" applyBorder="1" applyAlignment="1" applyProtection="1">
      <alignment horizontal="center" vertical="center"/>
      <protection/>
    </xf>
    <xf numFmtId="164" fontId="60" fillId="14" borderId="59" xfId="157" applyNumberFormat="1" applyFont="1" applyFill="1" applyBorder="1" applyAlignment="1" applyProtection="1">
      <alignment horizontal="center" vertical="center"/>
      <protection/>
    </xf>
    <xf numFmtId="0" fontId="60" fillId="14" borderId="56" xfId="157" applyNumberFormat="1" applyFont="1" applyFill="1" applyBorder="1" applyAlignment="1" applyProtection="1">
      <alignment horizontal="center" vertical="center"/>
      <protection/>
    </xf>
    <xf numFmtId="10" fontId="126" fillId="16" borderId="58" xfId="0" applyNumberFormat="1" applyFont="1" applyFill="1" applyBorder="1" applyAlignment="1" applyProtection="1">
      <alignment horizontal="center" vertical="center"/>
      <protection/>
    </xf>
    <xf numFmtId="0" fontId="126" fillId="16" borderId="58" xfId="0" applyFont="1" applyFill="1" applyBorder="1" applyAlignment="1" applyProtection="1">
      <alignment horizontal="center" vertical="center"/>
      <protection/>
    </xf>
    <xf numFmtId="0" fontId="126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60" xfId="0" applyFont="1" applyFill="1" applyBorder="1" applyAlignment="1" applyProtection="1">
      <alignment horizontal="center" vertical="center"/>
      <protection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19" fillId="0" borderId="0" xfId="0" applyFont="1" applyAlignment="1" applyProtection="1">
      <alignment/>
      <protection/>
    </xf>
    <xf numFmtId="0" fontId="12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3" fillId="0" borderId="0" xfId="0" applyFont="1" applyAlignment="1" applyProtection="1">
      <alignment horizontal="center"/>
      <protection/>
    </xf>
    <xf numFmtId="0" fontId="120" fillId="61" borderId="20" xfId="0" applyFont="1" applyFill="1" applyBorder="1" applyAlignment="1" applyProtection="1">
      <alignment horizontal="center" vertical="center" wrapText="1"/>
      <protection/>
    </xf>
    <xf numFmtId="0" fontId="120" fillId="61" borderId="20" xfId="0" applyFont="1" applyFill="1" applyBorder="1" applyAlignment="1" applyProtection="1">
      <alignment horizontal="center" vertical="center"/>
      <protection/>
    </xf>
    <xf numFmtId="188" fontId="13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5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1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12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hidden="1"/>
    </xf>
    <xf numFmtId="187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192" fontId="0" fillId="60" borderId="38" xfId="0" applyNumberFormat="1" applyFont="1" applyFill="1" applyBorder="1" applyAlignment="1" applyProtection="1">
      <alignment horizontal="center" vertical="center"/>
      <protection/>
    </xf>
    <xf numFmtId="193" fontId="0" fillId="6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9" fillId="56" borderId="47" xfId="157" applyFont="1" applyFill="1" applyBorder="1" applyAlignment="1" applyProtection="1">
      <alignment horizontal="center" vertical="center" wrapText="1"/>
      <protection/>
    </xf>
    <xf numFmtId="0" fontId="9" fillId="56" borderId="20" xfId="157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30" applyNumberFormat="1" applyFont="1" applyFill="1" applyBorder="1" applyAlignment="1" applyProtection="1">
      <alignment horizontal="center" vertical="center"/>
      <protection/>
    </xf>
    <xf numFmtId="164" fontId="10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4" xfId="130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30" applyNumberFormat="1" applyFont="1" applyBorder="1" applyAlignment="1" applyProtection="1">
      <alignment horizontal="center"/>
      <protection/>
    </xf>
    <xf numFmtId="180" fontId="0" fillId="0" borderId="0" xfId="130" applyNumberFormat="1" applyFont="1" applyBorder="1" applyAlignment="1" applyProtection="1">
      <alignment/>
      <protection/>
    </xf>
    <xf numFmtId="180" fontId="0" fillId="0" borderId="64" xfId="130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157" applyAlignment="1" applyProtection="1">
      <alignment vertical="center"/>
      <protection/>
    </xf>
    <xf numFmtId="0" fontId="9" fillId="0" borderId="0" xfId="157" applyFont="1" applyBorder="1" applyAlignment="1" applyProtection="1">
      <alignment vertical="center"/>
      <protection/>
    </xf>
    <xf numFmtId="0" fontId="9" fillId="0" borderId="54" xfId="157" applyFont="1" applyBorder="1" applyAlignment="1" applyProtection="1">
      <alignment vertical="center"/>
      <protection/>
    </xf>
    <xf numFmtId="0" fontId="9" fillId="0" borderId="56" xfId="157" applyFont="1" applyBorder="1" applyAlignment="1" applyProtection="1">
      <alignment vertical="center"/>
      <protection/>
    </xf>
    <xf numFmtId="0" fontId="9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9" fillId="0" borderId="71" xfId="157" applyFont="1" applyBorder="1" applyAlignment="1" applyProtection="1">
      <alignment vertical="center"/>
      <protection/>
    </xf>
    <xf numFmtId="0" fontId="9" fillId="0" borderId="44" xfId="157" applyFont="1" applyBorder="1" applyAlignment="1" applyProtection="1">
      <alignment vertical="center"/>
      <protection/>
    </xf>
    <xf numFmtId="0" fontId="9" fillId="0" borderId="20" xfId="157" applyFont="1" applyBorder="1" applyAlignment="1" applyProtection="1">
      <alignment horizontal="center" vertical="center"/>
      <protection/>
    </xf>
    <xf numFmtId="0" fontId="9" fillId="0" borderId="45" xfId="157" applyFont="1" applyBorder="1" applyAlignment="1" applyProtection="1">
      <alignment horizontal="center" vertical="center"/>
      <protection/>
    </xf>
    <xf numFmtId="0" fontId="9" fillId="0" borderId="71" xfId="157" applyFont="1" applyBorder="1" applyAlignment="1" applyProtection="1">
      <alignment horizontal="center" vertical="center"/>
      <protection/>
    </xf>
    <xf numFmtId="0" fontId="9" fillId="61" borderId="20" xfId="157" applyFont="1" applyFill="1" applyBorder="1" applyAlignment="1" applyProtection="1">
      <alignment horizontal="center" vertical="center"/>
      <protection/>
    </xf>
    <xf numFmtId="0" fontId="9" fillId="61" borderId="20" xfId="157" applyFont="1" applyFill="1" applyBorder="1" applyAlignment="1" applyProtection="1">
      <alignment horizontal="center" vertical="center" wrapText="1"/>
      <protection/>
    </xf>
    <xf numFmtId="0" fontId="9" fillId="0" borderId="44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0" borderId="20" xfId="157" applyFont="1" applyBorder="1" applyAlignment="1" applyProtection="1" quotePrefix="1">
      <alignment horizontal="center" vertical="center"/>
      <protection/>
    </xf>
    <xf numFmtId="0" fontId="9" fillId="64" borderId="20" xfId="157" applyFont="1" applyFill="1" applyBorder="1" applyAlignment="1" applyProtection="1">
      <alignment horizontal="justify" vertical="center"/>
      <protection/>
    </xf>
    <xf numFmtId="170" fontId="9" fillId="0" borderId="20" xfId="157" applyNumberFormat="1" applyFont="1" applyBorder="1" applyAlignment="1" applyProtection="1">
      <alignment vertical="center"/>
      <protection/>
    </xf>
    <xf numFmtId="170" fontId="9" fillId="0" borderId="20" xfId="157" applyNumberFormat="1" applyFont="1" applyBorder="1" applyAlignment="1" applyProtection="1">
      <alignment horizontal="center" vertical="center"/>
      <protection/>
    </xf>
    <xf numFmtId="169" fontId="9" fillId="0" borderId="20" xfId="157" applyNumberFormat="1" applyFont="1" applyBorder="1" applyAlignment="1" applyProtection="1">
      <alignment horizontal="center" vertical="center"/>
      <protection/>
    </xf>
    <xf numFmtId="0" fontId="9" fillId="65" borderId="20" xfId="157" applyFont="1" applyFill="1" applyBorder="1" applyAlignment="1" applyProtection="1">
      <alignment horizontal="justify" vertical="center"/>
      <protection/>
    </xf>
    <xf numFmtId="0" fontId="9" fillId="0" borderId="0" xfId="157" applyFont="1" applyBorder="1" applyAlignment="1" applyProtection="1">
      <alignment horizontal="center" vertical="center"/>
      <protection/>
    </xf>
    <xf numFmtId="0" fontId="9" fillId="0" borderId="0" xfId="157" applyFont="1" applyAlignment="1" applyProtection="1">
      <alignment vertical="center"/>
      <protection/>
    </xf>
    <xf numFmtId="170" fontId="9" fillId="0" borderId="0" xfId="157" applyNumberFormat="1" applyFont="1" applyBorder="1" applyAlignment="1" applyProtection="1">
      <alignment vertical="center"/>
      <protection/>
    </xf>
    <xf numFmtId="0" fontId="9" fillId="66" borderId="20" xfId="157" applyFont="1" applyFill="1" applyBorder="1" applyAlignment="1" applyProtection="1">
      <alignment vertical="center" wrapText="1"/>
      <protection/>
    </xf>
    <xf numFmtId="0" fontId="9" fillId="16" borderId="20" xfId="157" applyFont="1" applyFill="1" applyBorder="1" applyAlignment="1" applyProtection="1">
      <alignment horizontal="justify" vertical="center"/>
      <protection/>
    </xf>
    <xf numFmtId="0" fontId="9" fillId="4" borderId="20" xfId="157" applyFont="1" applyFill="1" applyBorder="1" applyAlignment="1" applyProtection="1">
      <alignment horizontal="justify" vertical="center"/>
      <protection/>
    </xf>
    <xf numFmtId="0" fontId="9" fillId="56" borderId="0" xfId="157" applyFont="1" applyFill="1" applyBorder="1" applyAlignment="1" applyProtection="1">
      <alignment vertical="center"/>
      <protection/>
    </xf>
    <xf numFmtId="1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0" fillId="57" borderId="20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62" borderId="0" xfId="0" applyFont="1" applyFill="1" applyAlignment="1" applyProtection="1">
      <alignment/>
      <protection hidden="1"/>
    </xf>
    <xf numFmtId="0" fontId="13" fillId="62" borderId="0" xfId="0" applyFont="1" applyFill="1" applyAlignment="1">
      <alignment/>
    </xf>
    <xf numFmtId="0" fontId="13" fillId="62" borderId="0" xfId="0" applyFont="1" applyFill="1" applyAlignment="1" applyProtection="1">
      <alignment horizontal="center"/>
      <protection hidden="1"/>
    </xf>
    <xf numFmtId="0" fontId="13" fillId="62" borderId="0" xfId="0" applyFont="1" applyFill="1" applyAlignment="1" applyProtection="1" quotePrefix="1">
      <alignment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55" fillId="56" borderId="53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68" fontId="0" fillId="50" borderId="0" xfId="0" applyNumberFormat="1" applyFont="1" applyFill="1" applyBorder="1" applyAlignment="1" applyProtection="1">
      <alignment horizontal="center" vertical="center"/>
      <protection locked="0"/>
    </xf>
    <xf numFmtId="192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/>
      <protection/>
    </xf>
    <xf numFmtId="0" fontId="13" fillId="59" borderId="0" xfId="0" applyNumberFormat="1" applyFont="1" applyFill="1" applyAlignment="1" applyProtection="1">
      <alignment/>
      <protection hidden="1"/>
    </xf>
    <xf numFmtId="0" fontId="55" fillId="0" borderId="0" xfId="0" applyFont="1" applyBorder="1" applyAlignment="1" applyProtection="1">
      <alignment/>
      <protection/>
    </xf>
    <xf numFmtId="0" fontId="0" fillId="57" borderId="53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5" fillId="56" borderId="53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123" fillId="69" borderId="20" xfId="0" applyNumberFormat="1" applyFont="1" applyFill="1" applyBorder="1" applyAlignment="1" applyProtection="1">
      <alignment horizontal="center"/>
      <protection locked="0"/>
    </xf>
    <xf numFmtId="0" fontId="123" fillId="0" borderId="0" xfId="0" applyFont="1" applyFill="1" applyBorder="1" applyAlignment="1" applyProtection="1">
      <alignment horizontal="center"/>
      <protection/>
    </xf>
    <xf numFmtId="0" fontId="13" fillId="50" borderId="74" xfId="0" applyFont="1" applyFill="1" applyBorder="1" applyAlignment="1" applyProtection="1">
      <alignment horizontal="center" vertical="center"/>
      <protection locked="0"/>
    </xf>
    <xf numFmtId="0" fontId="13" fillId="50" borderId="47" xfId="0" applyFont="1" applyFill="1" applyBorder="1" applyAlignment="1" applyProtection="1">
      <alignment horizontal="center" vertical="center"/>
      <protection locked="0"/>
    </xf>
    <xf numFmtId="0" fontId="13" fillId="50" borderId="51" xfId="0" applyFont="1" applyFill="1" applyBorder="1" applyAlignment="1" applyProtection="1">
      <alignment horizontal="center" vertical="center"/>
      <protection locked="0"/>
    </xf>
    <xf numFmtId="0" fontId="55" fillId="0" borderId="75" xfId="157" applyFont="1" applyBorder="1" applyAlignment="1" applyProtection="1">
      <alignment horizontal="center"/>
      <protection/>
    </xf>
    <xf numFmtId="0" fontId="55" fillId="0" borderId="76" xfId="157" applyFont="1" applyBorder="1" applyAlignment="1" applyProtection="1">
      <alignment horizontal="center"/>
      <protection/>
    </xf>
    <xf numFmtId="0" fontId="55" fillId="0" borderId="77" xfId="157" applyFont="1" applyBorder="1" applyAlignment="1" applyProtection="1">
      <alignment horizontal="center"/>
      <protection/>
    </xf>
    <xf numFmtId="178" fontId="0" fillId="0" borderId="0" xfId="131" applyNumberFormat="1" applyFont="1" applyBorder="1" applyAlignment="1" applyProtection="1">
      <alignment/>
      <protection/>
    </xf>
    <xf numFmtId="178" fontId="0" fillId="0" borderId="0" xfId="131" applyNumberFormat="1" applyFont="1" applyBorder="1" applyAlignment="1" applyProtection="1">
      <alignment vertical="center"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4" xfId="131" applyNumberFormat="1" applyFont="1" applyBorder="1" applyAlignment="1" applyProtection="1">
      <alignment/>
      <protection/>
    </xf>
    <xf numFmtId="178" fontId="13" fillId="14" borderId="0" xfId="131" applyNumberFormat="1" applyFont="1" applyFill="1" applyBorder="1" applyAlignment="1" applyProtection="1">
      <alignment/>
      <protection/>
    </xf>
    <xf numFmtId="179" fontId="13" fillId="14" borderId="0" xfId="131" applyNumberFormat="1" applyFont="1" applyFill="1" applyBorder="1" applyAlignment="1" applyProtection="1">
      <alignment horizontal="center"/>
      <protection/>
    </xf>
    <xf numFmtId="180" fontId="13" fillId="14" borderId="0" xfId="131" applyNumberFormat="1" applyFont="1" applyFill="1" applyBorder="1" applyAlignment="1" applyProtection="1">
      <alignment/>
      <protection/>
    </xf>
    <xf numFmtId="180" fontId="13" fillId="14" borderId="64" xfId="131" applyNumberFormat="1" applyFont="1" applyFill="1" applyBorder="1" applyAlignment="1" applyProtection="1">
      <alignment/>
      <protection/>
    </xf>
    <xf numFmtId="178" fontId="13" fillId="70" borderId="0" xfId="131" applyNumberFormat="1" applyFont="1" applyFill="1" applyBorder="1" applyAlignment="1" applyProtection="1">
      <alignment/>
      <protection/>
    </xf>
    <xf numFmtId="179" fontId="13" fillId="70" borderId="0" xfId="131" applyNumberFormat="1" applyFont="1" applyFill="1" applyBorder="1" applyAlignment="1" applyProtection="1">
      <alignment horizontal="center"/>
      <protection/>
    </xf>
    <xf numFmtId="180" fontId="13" fillId="70" borderId="0" xfId="131" applyNumberFormat="1" applyFont="1" applyFill="1" applyBorder="1" applyAlignment="1" applyProtection="1">
      <alignment/>
      <protection/>
    </xf>
    <xf numFmtId="180" fontId="13" fillId="70" borderId="64" xfId="131" applyNumberFormat="1" applyFont="1" applyFill="1" applyBorder="1" applyAlignment="1" applyProtection="1">
      <alignment/>
      <protection/>
    </xf>
    <xf numFmtId="178" fontId="0" fillId="14" borderId="0" xfId="131" applyNumberFormat="1" applyFont="1" applyFill="1" applyBorder="1" applyAlignment="1" applyProtection="1">
      <alignment/>
      <protection/>
    </xf>
    <xf numFmtId="179" fontId="0" fillId="14" borderId="0" xfId="131" applyNumberFormat="1" applyFont="1" applyFill="1" applyBorder="1" applyAlignment="1" applyProtection="1">
      <alignment horizontal="center"/>
      <protection/>
    </xf>
    <xf numFmtId="180" fontId="0" fillId="14" borderId="0" xfId="131" applyNumberFormat="1" applyFont="1" applyFill="1" applyBorder="1" applyAlignment="1" applyProtection="1">
      <alignment/>
      <protection/>
    </xf>
    <xf numFmtId="180" fontId="0" fillId="14" borderId="64" xfId="131" applyNumberFormat="1" applyFont="1" applyFill="1" applyBorder="1" applyAlignment="1" applyProtection="1">
      <alignment/>
      <protection/>
    </xf>
    <xf numFmtId="178" fontId="13" fillId="70" borderId="65" xfId="131" applyNumberFormat="1" applyFont="1" applyFill="1" applyBorder="1" applyAlignment="1" applyProtection="1">
      <alignment/>
      <protection/>
    </xf>
    <xf numFmtId="179" fontId="13" fillId="70" borderId="65" xfId="131" applyNumberFormat="1" applyFont="1" applyFill="1" applyBorder="1" applyAlignment="1" applyProtection="1">
      <alignment horizontal="center"/>
      <protection/>
    </xf>
    <xf numFmtId="180" fontId="13" fillId="70" borderId="65" xfId="131" applyNumberFormat="1" applyFont="1" applyFill="1" applyBorder="1" applyAlignment="1" applyProtection="1">
      <alignment/>
      <protection/>
    </xf>
    <xf numFmtId="180" fontId="13" fillId="70" borderId="66" xfId="131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0" fillId="57" borderId="20" xfId="0" applyNumberFormat="1" applyFont="1" applyFill="1" applyBorder="1" applyAlignment="1" applyProtection="1">
      <alignment horizontal="center"/>
      <protection locked="0"/>
    </xf>
    <xf numFmtId="0" fontId="0" fillId="59" borderId="34" xfId="0" applyFont="1" applyFill="1" applyBorder="1" applyAlignment="1" applyProtection="1">
      <alignment horizontal="center" vertical="center"/>
      <protection locked="0"/>
    </xf>
    <xf numFmtId="1" fontId="13" fillId="0" borderId="0" xfId="157" applyNumberFormat="1" applyFont="1" applyFill="1" applyBorder="1" applyAlignment="1" applyProtection="1">
      <alignment vertical="top"/>
      <protection hidden="1"/>
    </xf>
    <xf numFmtId="1" fontId="13" fillId="0" borderId="0" xfId="157" applyNumberFormat="1" applyFont="1" applyFill="1" applyAlignment="1" applyProtection="1">
      <alignment horizontal="left"/>
      <protection hidden="1"/>
    </xf>
    <xf numFmtId="1" fontId="13" fillId="0" borderId="0" xfId="157" applyNumberFormat="1" applyFont="1" applyFill="1" applyBorder="1" applyAlignment="1" applyProtection="1">
      <alignment horizontal="left"/>
      <protection hidden="1"/>
    </xf>
    <xf numFmtId="0" fontId="12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5" fillId="0" borderId="26" xfId="157" applyFont="1" applyBorder="1" applyAlignment="1" applyProtection="1">
      <alignment horizontal="left" vertical="center"/>
      <protection/>
    </xf>
    <xf numFmtId="0" fontId="55" fillId="0" borderId="38" xfId="157" applyFont="1" applyBorder="1" applyAlignment="1" applyProtection="1">
      <alignment horizontal="left" vertical="center"/>
      <protection/>
    </xf>
    <xf numFmtId="0" fontId="55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9" fillId="0" borderId="53" xfId="157" applyFont="1" applyBorder="1" applyAlignment="1" applyProtection="1">
      <alignment horizontal="center" vertical="center" wrapText="1"/>
      <protection/>
    </xf>
    <xf numFmtId="0" fontId="9" fillId="0" borderId="45" xfId="157" applyFont="1" applyBorder="1" applyAlignment="1" applyProtection="1">
      <alignment horizontal="center" vertical="center"/>
      <protection/>
    </xf>
    <xf numFmtId="0" fontId="9" fillId="0" borderId="54" xfId="157" applyFont="1" applyBorder="1" applyAlignment="1" applyProtection="1">
      <alignment horizontal="center" vertical="center"/>
      <protection/>
    </xf>
    <xf numFmtId="0" fontId="9" fillId="0" borderId="58" xfId="157" applyFont="1" applyBorder="1" applyAlignment="1" applyProtection="1">
      <alignment horizontal="center" vertical="center"/>
      <protection/>
    </xf>
    <xf numFmtId="0" fontId="9" fillId="0" borderId="56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Comma" xfId="130"/>
    <cellStyle name="Komma 2" xfId="131"/>
    <cellStyle name="Komma 2 2" xfId="132"/>
    <cellStyle name="Komma 3" xfId="133"/>
    <cellStyle name="Kopfzeile1" xfId="134"/>
    <cellStyle name="Kopfzeile2" xfId="135"/>
    <cellStyle name="Hyperlink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2314575</xdr:colOff>
      <xdr:row>5</xdr:row>
      <xdr:rowOff>0</xdr:rowOff>
    </xdr:from>
    <xdr:to>
      <xdr:col>16383</xdr:col>
      <xdr:colOff>762000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182880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4</xdr:col>
      <xdr:colOff>1009650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371475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6707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4</xdr:col>
      <xdr:colOff>285750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tabSelected="1" zoomScalePageLayoutView="0" workbookViewId="0" topLeftCell="A1">
      <selection activeCell="D30" sqref="D30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469</v>
      </c>
    </row>
    <row r="3" ht="15"/>
    <row r="4" ht="15">
      <c r="B4" s="8" t="s">
        <v>464</v>
      </c>
    </row>
    <row r="5" ht="15">
      <c r="B5" s="8" t="s">
        <v>465</v>
      </c>
    </row>
    <row r="6" ht="15"/>
    <row r="7" ht="15">
      <c r="B7" t="s">
        <v>339</v>
      </c>
    </row>
    <row r="8" s="8" customFormat="1" ht="15">
      <c r="B8" s="8" t="s">
        <v>466</v>
      </c>
    </row>
    <row r="9" s="8" customFormat="1" ht="15"/>
    <row r="10" s="8" customFormat="1" ht="15">
      <c r="B10" s="14" t="s">
        <v>451</v>
      </c>
    </row>
    <row r="11" s="8" customFormat="1" ht="15">
      <c r="B11" s="8" t="s">
        <v>503</v>
      </c>
    </row>
    <row r="12" s="8" customFormat="1" ht="15">
      <c r="B12" s="8" t="s">
        <v>504</v>
      </c>
    </row>
    <row r="13" s="8" customFormat="1" ht="15">
      <c r="B13" s="8" t="s">
        <v>512</v>
      </c>
    </row>
    <row r="14" s="8" customFormat="1" ht="15"/>
    <row r="15" spans="2:3" ht="15">
      <c r="B15" s="20" t="s">
        <v>468</v>
      </c>
      <c r="C15" s="15"/>
    </row>
    <row r="16" spans="2:7" ht="15">
      <c r="B16" s="15"/>
      <c r="C16" s="15"/>
      <c r="G16" s="10"/>
    </row>
    <row r="17" spans="2:3" ht="15">
      <c r="B17" s="17" t="s">
        <v>346</v>
      </c>
      <c r="C17" s="15"/>
    </row>
    <row r="18" spans="2:3" s="8" customFormat="1" ht="15">
      <c r="B18" s="18" t="s">
        <v>340</v>
      </c>
      <c r="C18" s="15"/>
    </row>
    <row r="19" spans="2:3" s="8" customFormat="1" ht="15">
      <c r="B19" s="18" t="s">
        <v>341</v>
      </c>
      <c r="C19" s="15"/>
    </row>
    <row r="20" spans="2:3" ht="15">
      <c r="B20" s="17"/>
      <c r="C20" s="15"/>
    </row>
    <row r="21" spans="2:3" ht="15">
      <c r="B21" s="3" t="s">
        <v>467</v>
      </c>
      <c r="C21" s="15"/>
    </row>
    <row r="22" spans="2:3" s="8" customFormat="1" ht="15">
      <c r="B22" s="18" t="s">
        <v>342</v>
      </c>
      <c r="C22" s="15"/>
    </row>
    <row r="23" spans="2:3" s="8" customFormat="1" ht="15">
      <c r="B23" s="18" t="s">
        <v>343</v>
      </c>
      <c r="C23" s="15"/>
    </row>
    <row r="24" spans="2:3" ht="15">
      <c r="B24" s="17"/>
      <c r="C24" s="15"/>
    </row>
    <row r="25" spans="2:3" ht="15">
      <c r="B25" s="17" t="s">
        <v>347</v>
      </c>
      <c r="C25" s="15"/>
    </row>
    <row r="26" spans="2:8" ht="15">
      <c r="B26" s="18" t="s">
        <v>344</v>
      </c>
      <c r="C26" s="15"/>
      <c r="F26" s="8"/>
      <c r="G26" s="8"/>
      <c r="H26" s="8"/>
    </row>
    <row r="27" spans="2:8" ht="15">
      <c r="B27" s="18" t="s">
        <v>345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348</v>
      </c>
      <c r="C29" s="19">
        <v>42185</v>
      </c>
      <c r="E29" s="8"/>
      <c r="F29" s="8"/>
      <c r="G29" s="8"/>
      <c r="H29" s="8"/>
    </row>
    <row r="30" spans="2:8" ht="15">
      <c r="B30" s="21" t="s">
        <v>349</v>
      </c>
      <c r="C30" s="339" t="s">
        <v>656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1">
      <selection activeCell="D7" sqref="D7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35.8515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259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7" t="s">
        <v>507</v>
      </c>
      <c r="D4" s="27">
        <v>43812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7" t="s">
        <v>508</v>
      </c>
      <c r="D6" s="27">
        <v>43831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262</v>
      </c>
      <c r="D9" s="41" t="s">
        <v>666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489</v>
      </c>
      <c r="D11" s="340">
        <v>9870041400001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263</v>
      </c>
      <c r="D13" s="41" t="s">
        <v>667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264</v>
      </c>
      <c r="D15" s="43">
        <v>90441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265</v>
      </c>
      <c r="D17" s="41" t="s">
        <v>657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266</v>
      </c>
      <c r="D19" s="41" t="s">
        <v>658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267</v>
      </c>
      <c r="D21" s="44" t="s">
        <v>659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268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463</v>
      </c>
      <c r="D27" s="42" t="s">
        <v>397</v>
      </c>
      <c r="E27" s="39"/>
      <c r="F27" s="11"/>
    </row>
    <row r="28" spans="2:7" ht="15">
      <c r="B28" s="15"/>
      <c r="C28" s="66" t="s">
        <v>506</v>
      </c>
      <c r="D28" s="48" t="str">
        <f>IF(D27&lt;&gt;C28,VLOOKUP(D27,$C$29:$D$48,2,FALSE),C28)</f>
        <v>N-ERGIE Netz</v>
      </c>
      <c r="E28" s="38"/>
      <c r="F28" s="11"/>
      <c r="G28" s="2"/>
    </row>
    <row r="29" spans="2:7" ht="15">
      <c r="B29" s="15"/>
      <c r="C29" s="22" t="s">
        <v>397</v>
      </c>
      <c r="D29" s="45" t="s">
        <v>668</v>
      </c>
      <c r="E29" s="40"/>
      <c r="F29" s="11"/>
      <c r="G29" s="2"/>
    </row>
    <row r="30" spans="2:7" ht="15">
      <c r="B30" s="15"/>
      <c r="C30" s="22" t="s">
        <v>398</v>
      </c>
      <c r="D30" s="45"/>
      <c r="E30" s="40"/>
      <c r="F30" s="47"/>
      <c r="G30" s="2"/>
    </row>
    <row r="31" spans="2:7" ht="15">
      <c r="B31" s="15"/>
      <c r="C31" s="22" t="s">
        <v>423</v>
      </c>
      <c r="D31" s="46"/>
      <c r="E31" s="40"/>
      <c r="F31" s="47"/>
      <c r="G31" s="2"/>
    </row>
    <row r="32" spans="2:7" ht="15">
      <c r="B32" s="15"/>
      <c r="C32" s="22" t="s">
        <v>424</v>
      </c>
      <c r="D32" s="46"/>
      <c r="E32" s="40"/>
      <c r="F32" s="47"/>
      <c r="G32" s="2"/>
    </row>
    <row r="33" spans="2:7" ht="15">
      <c r="B33" s="15"/>
      <c r="C33" s="22" t="s">
        <v>425</v>
      </c>
      <c r="D33" s="45"/>
      <c r="E33" s="40"/>
      <c r="F33" s="47"/>
      <c r="G33" s="2"/>
    </row>
    <row r="34" spans="2:7" ht="15">
      <c r="B34" s="15"/>
      <c r="C34" s="22" t="s">
        <v>426</v>
      </c>
      <c r="D34" s="46"/>
      <c r="E34" s="40"/>
      <c r="F34" s="47"/>
      <c r="G34" s="2"/>
    </row>
    <row r="35" spans="2:7" ht="15">
      <c r="B35" s="15"/>
      <c r="C35" s="22" t="s">
        <v>427</v>
      </c>
      <c r="D35" s="46"/>
      <c r="E35" s="40"/>
      <c r="F35" s="47"/>
      <c r="G35" s="2"/>
    </row>
    <row r="36" spans="2:7" ht="15">
      <c r="B36" s="15"/>
      <c r="C36" s="22" t="s">
        <v>428</v>
      </c>
      <c r="D36" s="46"/>
      <c r="E36" s="40"/>
      <c r="F36" s="47"/>
      <c r="G36" s="2"/>
    </row>
    <row r="37" spans="2:7" ht="15">
      <c r="B37" s="15"/>
      <c r="C37" s="22" t="s">
        <v>429</v>
      </c>
      <c r="D37" s="46"/>
      <c r="E37" s="40"/>
      <c r="F37" s="47"/>
      <c r="G37" s="2"/>
    </row>
    <row r="38" spans="2:7" ht="15">
      <c r="B38" s="15"/>
      <c r="C38" s="22" t="s">
        <v>435</v>
      </c>
      <c r="D38" s="46"/>
      <c r="E38" s="40"/>
      <c r="F38" s="47"/>
      <c r="G38" s="2"/>
    </row>
    <row r="39" spans="2:7" ht="15">
      <c r="B39" s="15"/>
      <c r="C39" s="22" t="s">
        <v>436</v>
      </c>
      <c r="D39" s="46"/>
      <c r="E39" s="40"/>
      <c r="F39" s="47"/>
      <c r="G39" s="2"/>
    </row>
    <row r="40" spans="2:7" ht="15">
      <c r="B40" s="15"/>
      <c r="C40" s="22" t="s">
        <v>437</v>
      </c>
      <c r="D40" s="46"/>
      <c r="E40" s="40"/>
      <c r="F40" s="47"/>
      <c r="G40" s="2"/>
    </row>
    <row r="41" spans="2:7" ht="15">
      <c r="B41" s="15"/>
      <c r="C41" s="22" t="s">
        <v>438</v>
      </c>
      <c r="D41" s="46"/>
      <c r="E41" s="40"/>
      <c r="F41" s="47"/>
      <c r="G41" s="2"/>
    </row>
    <row r="42" spans="2:7" ht="15">
      <c r="B42" s="15"/>
      <c r="C42" s="22" t="s">
        <v>439</v>
      </c>
      <c r="D42" s="46"/>
      <c r="E42" s="40"/>
      <c r="F42" s="47"/>
      <c r="G42" s="2"/>
    </row>
    <row r="43" spans="2:7" ht="15">
      <c r="B43" s="15"/>
      <c r="C43" s="22" t="s">
        <v>440</v>
      </c>
      <c r="D43" s="46"/>
      <c r="E43" s="40"/>
      <c r="F43" s="47"/>
      <c r="G43" s="2"/>
    </row>
    <row r="44" spans="2:7" ht="15">
      <c r="B44" s="15"/>
      <c r="C44" s="22" t="s">
        <v>441</v>
      </c>
      <c r="D44" s="46"/>
      <c r="E44" s="40"/>
      <c r="F44" s="47"/>
      <c r="G44" s="2"/>
    </row>
    <row r="45" spans="2:7" ht="15">
      <c r="B45" s="15"/>
      <c r="C45" s="22" t="s">
        <v>442</v>
      </c>
      <c r="D45" s="46"/>
      <c r="E45" s="40"/>
      <c r="F45" s="47"/>
      <c r="G45" s="2"/>
    </row>
    <row r="46" spans="2:6" ht="15">
      <c r="B46" s="15"/>
      <c r="C46" s="22" t="s">
        <v>443</v>
      </c>
      <c r="D46" s="46"/>
      <c r="E46" s="40"/>
      <c r="F46" s="47"/>
    </row>
    <row r="47" spans="2:6" ht="15">
      <c r="B47" s="15"/>
      <c r="C47" s="22" t="s">
        <v>444</v>
      </c>
      <c r="D47" s="46"/>
      <c r="E47" s="40"/>
      <c r="F47" s="47"/>
    </row>
    <row r="48" spans="2:6" ht="15">
      <c r="B48" s="15"/>
      <c r="C48" s="22" t="s">
        <v>445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PageLayoutView="0" workbookViewId="0" topLeftCell="A1">
      <selection activeCell="D5" sqref="D5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270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449</v>
      </c>
      <c r="D5" s="58" t="str">
        <f>Netzbetreiber!$D$9</f>
        <v>N-ERGIE Netz GmbH</v>
      </c>
      <c r="H5" s="68"/>
      <c r="I5" s="68"/>
      <c r="J5" s="68"/>
      <c r="K5" s="68"/>
    </row>
    <row r="6" spans="2:11" ht="15" customHeight="1">
      <c r="B6" s="22"/>
      <c r="C6" s="62" t="s">
        <v>448</v>
      </c>
      <c r="D6" s="58" t="str">
        <f>Netzbetreiber!D28</f>
        <v>N-ERGIE Netz</v>
      </c>
      <c r="E6" s="15"/>
      <c r="H6" s="68"/>
      <c r="I6" s="68"/>
      <c r="J6" s="68"/>
      <c r="K6" s="68"/>
    </row>
    <row r="7" spans="2:11" ht="15" customHeight="1">
      <c r="B7" s="22"/>
      <c r="C7" s="60" t="s">
        <v>492</v>
      </c>
      <c r="D7" s="343">
        <f>Netzbetreiber!$D$11</f>
        <v>9870041400001</v>
      </c>
      <c r="E7" s="15"/>
      <c r="H7" s="68"/>
      <c r="I7" s="68"/>
      <c r="J7" s="68"/>
      <c r="K7" s="68"/>
    </row>
    <row r="8" spans="2:11" ht="15" customHeight="1">
      <c r="B8" s="22"/>
      <c r="C8" s="56" t="s">
        <v>133</v>
      </c>
      <c r="D8" s="50">
        <f>Netzbetreiber!$D$6</f>
        <v>43831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269</v>
      </c>
      <c r="D11" s="33" t="s">
        <v>257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1" ht="15" customHeight="1">
      <c r="B12" s="22"/>
      <c r="C12" s="5"/>
      <c r="D12" s="29"/>
      <c r="E12" s="15"/>
      <c r="H12" s="68"/>
      <c r="I12" s="68"/>
      <c r="J12" s="68"/>
      <c r="K12" s="68"/>
    </row>
    <row r="13" spans="2:11" ht="15" customHeight="1">
      <c r="B13" s="7" t="s">
        <v>82</v>
      </c>
      <c r="C13" s="5" t="s">
        <v>621</v>
      </c>
      <c r="D13" s="33" t="s">
        <v>622</v>
      </c>
      <c r="E13" s="15"/>
      <c r="H13" s="277" t="s">
        <v>622</v>
      </c>
      <c r="I13" s="277" t="s">
        <v>623</v>
      </c>
      <c r="J13" s="68"/>
      <c r="K13" s="68"/>
    </row>
    <row r="14" spans="2:11" ht="15" customHeight="1">
      <c r="B14" s="22"/>
      <c r="C14" s="5"/>
      <c r="D14" s="29"/>
      <c r="E14" s="15"/>
      <c r="H14" s="68"/>
      <c r="I14" s="68"/>
      <c r="J14" s="68"/>
      <c r="K14" s="68"/>
    </row>
    <row r="15" spans="2:11" ht="15" customHeight="1">
      <c r="B15" s="7" t="s">
        <v>83</v>
      </c>
      <c r="C15" s="5" t="s">
        <v>434</v>
      </c>
      <c r="D15" s="42" t="s">
        <v>661</v>
      </c>
      <c r="E15" s="15"/>
      <c r="H15" s="68"/>
      <c r="I15" s="68"/>
      <c r="J15" s="68"/>
      <c r="K15" s="68"/>
    </row>
    <row r="16" spans="2:12" ht="15" customHeight="1">
      <c r="B16" s="23"/>
      <c r="C16" s="5" t="s">
        <v>433</v>
      </c>
      <c r="D16" s="42" t="s">
        <v>432</v>
      </c>
      <c r="E16" s="15"/>
      <c r="H16" s="273"/>
      <c r="I16" s="273"/>
      <c r="J16" s="273"/>
      <c r="K16" s="273"/>
      <c r="L16" s="274"/>
    </row>
    <row r="17" spans="2:12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2" ht="15" customHeight="1">
      <c r="B18" s="7" t="s">
        <v>84</v>
      </c>
      <c r="C18" s="31" t="s">
        <v>370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493</v>
      </c>
      <c r="J19" s="273"/>
      <c r="K19" s="273"/>
      <c r="L19" s="274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2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2" ht="15" customHeight="1">
      <c r="B22" s="7" t="s">
        <v>85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2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2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2" ht="15" customHeight="1">
      <c r="B26" s="7" t="s">
        <v>372</v>
      </c>
      <c r="C26" s="6" t="s">
        <v>584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2" ht="15" customHeight="1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2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2" ht="15" customHeight="1">
      <c r="B29" s="22"/>
      <c r="C29" s="15" t="str">
        <f>HLOOKUP(D27,H27:J29,3,0)</f>
        <v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2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2" ht="15" customHeight="1">
      <c r="B31" s="7" t="s">
        <v>498</v>
      </c>
      <c r="C31" s="6" t="s">
        <v>583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12" ht="15" customHeight="1">
      <c r="B33" s="22"/>
      <c r="C33" s="15" t="str">
        <f>HLOOKUP(D31,$H$31:$I$33,3,0)</f>
        <v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12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12" ht="15" customHeight="1">
      <c r="B35" s="23" t="s">
        <v>555</v>
      </c>
      <c r="C35" s="24" t="s">
        <v>500</v>
      </c>
      <c r="D35" s="269">
        <v>4</v>
      </c>
      <c r="E35" s="15"/>
      <c r="H35" s="273"/>
      <c r="I35" s="273"/>
      <c r="J35" s="273"/>
      <c r="K35" s="273"/>
      <c r="L35" s="274"/>
    </row>
    <row r="36" spans="2:12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13" ht="15" customHeight="1">
      <c r="B37" s="7" t="s">
        <v>556</v>
      </c>
      <c r="C37" s="5" t="s">
        <v>367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3:11" ht="15" customHeight="1">
      <c r="C38" s="8" t="s">
        <v>496</v>
      </c>
      <c r="H38" s="68"/>
      <c r="I38" s="68"/>
      <c r="J38" s="68"/>
      <c r="K38" s="68"/>
    </row>
    <row r="39" spans="2:11" ht="15" customHeight="1">
      <c r="B39" s="15"/>
      <c r="C39" s="35"/>
      <c r="D39" s="29"/>
      <c r="E39" s="15"/>
      <c r="H39" s="68"/>
      <c r="I39" s="68"/>
      <c r="J39" s="68"/>
      <c r="K39" s="68"/>
    </row>
    <row r="40" spans="2:11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8"/>
      <c r="I40" s="68"/>
      <c r="J40" s="68"/>
      <c r="K40" s="68"/>
    </row>
    <row r="41" ht="15" customHeight="1">
      <c r="C41" s="8" t="s">
        <v>497</v>
      </c>
    </row>
    <row r="42" spans="2:3" ht="15" customHeight="1">
      <c r="B42" s="7"/>
      <c r="C42" s="3"/>
    </row>
    <row r="43" spans="2:3" ht="15" customHeight="1">
      <c r="B43" s="7"/>
      <c r="C43" s="3" t="s">
        <v>546</v>
      </c>
    </row>
    <row r="44" ht="18" customHeight="1">
      <c r="C44" s="3" t="s">
        <v>548</v>
      </c>
    </row>
    <row r="45" ht="18" customHeight="1">
      <c r="C45" s="3"/>
    </row>
    <row r="46" spans="2:22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592</v>
      </c>
      <c r="D48" s="45" t="s">
        <v>662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/>
  <conditionalFormatting sqref="D15">
    <cfRule type="expression" priority="20" dxfId="61">
      <formula>IF($D$11="Gaspool",1,0)</formula>
    </cfRule>
  </conditionalFormatting>
  <conditionalFormatting sqref="D16">
    <cfRule type="expression" priority="17" dxfId="61">
      <formula>IF($D$11="NCG",1,0)</formula>
    </cfRule>
  </conditionalFormatting>
  <conditionalFormatting sqref="D48:D62">
    <cfRule type="expression" priority="16" dxfId="5">
      <formula>IF(CELL("Zeile",D48)&lt;$D$46+CELL("Zeile",$D$48),1,0)</formula>
    </cfRule>
  </conditionalFormatting>
  <conditionalFormatting sqref="D49:D62">
    <cfRule type="expression" priority="15" dxfId="5">
      <formula>IF(CELL(D49)&lt;$D$36+27,1,0)</formula>
    </cfRule>
  </conditionalFormatting>
  <conditionalFormatting sqref="D23">
    <cfRule type="expression" priority="14" dxfId="62">
      <formula>IF($D$22=$H$22,1,0)</formula>
    </cfRule>
  </conditionalFormatting>
  <conditionalFormatting sqref="D31">
    <cfRule type="expression" priority="3" dxfId="62">
      <formula>IF($D$18="synthetisch",1,0)</formula>
    </cfRule>
  </conditionalFormatting>
  <conditionalFormatting sqref="D28">
    <cfRule type="expression" priority="1" dxfId="5">
      <formula>IF(AND($D$27=$I$27,$D$26=$H$26),1,0)</formula>
    </cfRule>
  </conditionalFormatting>
  <conditionalFormatting sqref="D26:D28">
    <cfRule type="expression" priority="4" dxfId="62">
      <formula>IF($D$18="analytisch",1,0)</formula>
    </cfRule>
  </conditionalFormatting>
  <conditionalFormatting sqref="D27">
    <cfRule type="expression" priority="2" dxfId="6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PageLayoutView="0" workbookViewId="0" topLeftCell="A1">
      <selection activeCell="E8" sqref="E8"/>
    </sheetView>
  </sheetViews>
  <sheetFormatPr defaultColWidth="0" defaultRowHeight="15" zeroHeight="1"/>
  <cols>
    <col min="1" max="1" width="2.8515625" style="129" customWidth="1"/>
    <col min="2" max="2" width="5.421875" style="129" customWidth="1"/>
    <col min="3" max="3" width="37.57421875" style="129" customWidth="1"/>
    <col min="4" max="4" width="12.57421875" style="129" customWidth="1"/>
    <col min="5" max="5" width="18.57421875" style="129" customWidth="1"/>
    <col min="6" max="14" width="12.7109375" style="129" customWidth="1"/>
    <col min="15" max="15" width="34.140625" style="129" customWidth="1"/>
    <col min="16" max="16" width="7.28125" style="171" customWidth="1"/>
    <col min="17" max="18" width="7.28125" style="210" hidden="1" customWidth="1"/>
    <col min="19" max="19" width="13.421875" style="210" hidden="1" customWidth="1"/>
    <col min="20" max="20" width="23.57421875" style="210" hidden="1" customWidth="1"/>
    <col min="21" max="21" width="5.421875" style="210" hidden="1" customWidth="1"/>
    <col min="22" max="22" width="5.00390625" style="210" hidden="1" customWidth="1"/>
    <col min="23" max="23" width="5.28125" style="210" hidden="1" customWidth="1"/>
    <col min="24" max="24" width="5.00390625" style="210" hidden="1" customWidth="1"/>
    <col min="25" max="25" width="8.140625" style="210" hidden="1" customWidth="1"/>
    <col min="26" max="26" width="11.7109375" style="210" hidden="1" customWidth="1"/>
    <col min="27" max="27" width="8.8515625" style="210" hidden="1" customWidth="1"/>
    <col min="28" max="28" width="11.00390625" style="210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2" t="s">
        <v>550</v>
      </c>
    </row>
    <row r="3" ht="15" customHeight="1">
      <c r="B3" s="172"/>
    </row>
    <row r="4" spans="2:15" ht="15">
      <c r="B4" s="131"/>
      <c r="C4" s="56" t="s">
        <v>449</v>
      </c>
      <c r="D4" s="57"/>
      <c r="E4" s="58" t="str">
        <f>Netzbetreiber!$D$9</f>
        <v>N-ERGIE Netz GmbH</v>
      </c>
      <c r="F4" s="131"/>
      <c r="M4" s="131"/>
      <c r="N4" s="131"/>
      <c r="O4" s="131"/>
    </row>
    <row r="5" spans="2:15" ht="15">
      <c r="B5" s="131"/>
      <c r="C5" s="56" t="s">
        <v>448</v>
      </c>
      <c r="D5" s="57"/>
      <c r="E5" s="58" t="str">
        <f>Netzbetreiber!D28</f>
        <v>N-ERGIE Netz</v>
      </c>
      <c r="F5" s="131"/>
      <c r="G5" s="131"/>
      <c r="H5" s="131"/>
      <c r="M5" s="131"/>
      <c r="N5" s="131"/>
      <c r="O5" s="131"/>
    </row>
    <row r="6" spans="2:15" ht="15">
      <c r="B6" s="131"/>
      <c r="C6" s="60" t="s">
        <v>492</v>
      </c>
      <c r="D6" s="57"/>
      <c r="E6" s="343">
        <v>9870041400001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5" ht="15">
      <c r="B7" s="131"/>
      <c r="C7" s="56" t="s">
        <v>133</v>
      </c>
      <c r="D7" s="57"/>
      <c r="E7" s="50">
        <v>43831</v>
      </c>
      <c r="F7" s="131"/>
      <c r="G7" s="131"/>
      <c r="J7" s="131"/>
      <c r="K7" s="131"/>
      <c r="L7" s="131"/>
      <c r="M7" s="131"/>
      <c r="N7" s="131"/>
      <c r="O7" s="131"/>
    </row>
    <row r="8" spans="2:15" ht="15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2:15" ht="15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2:15" ht="15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2:15" ht="15">
      <c r="B11" s="131"/>
      <c r="C11" s="56" t="s">
        <v>609</v>
      </c>
      <c r="D11" s="131"/>
      <c r="E11" s="131"/>
      <c r="F11" s="297" t="str">
        <f>INDEX('SLP-Verfahren'!D48:D62,'SLP-Temp-Gebiet #01'!F10)</f>
        <v>Temp.gebiet 1</v>
      </c>
      <c r="G11" s="301"/>
      <c r="H11" s="299"/>
      <c r="J11" s="131"/>
      <c r="K11" s="131"/>
      <c r="L11" s="131"/>
      <c r="M11" s="131"/>
      <c r="N11" s="131"/>
      <c r="O11" s="131"/>
    </row>
    <row r="12" ht="15"/>
    <row r="13" spans="2:15" ht="18" customHeight="1">
      <c r="B13" s="131"/>
      <c r="C13" s="345" t="s">
        <v>590</v>
      </c>
      <c r="D13" s="345"/>
      <c r="E13" s="345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2:29" ht="19.5" customHeight="1">
      <c r="B14" s="131"/>
      <c r="C14" s="346" t="s">
        <v>452</v>
      </c>
      <c r="D14" s="346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2:56" ht="19.5" customHeight="1">
      <c r="B15" s="131"/>
      <c r="C15" s="346" t="s">
        <v>389</v>
      </c>
      <c r="D15" s="346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663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2:19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19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15" ht="15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15" ht="15" customHeight="1">
      <c r="B19" s="131"/>
      <c r="C19" s="131"/>
      <c r="D19" s="131"/>
      <c r="E19" s="179">
        <f>IF(E20&gt;$F$18,0,1)</f>
        <v>1</v>
      </c>
      <c r="F19" s="179">
        <f aca="true" t="shared" si="0" ref="F19:N19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5">
      <c r="B21" s="184"/>
      <c r="C21" s="185" t="s">
        <v>531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aca="true" t="shared" si="1" ref="G21:N2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5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DWD - Deutscher Wetterdienst</v>
      </c>
      <c r="U23" s="68"/>
      <c r="V23" s="68"/>
      <c r="W23" s="68"/>
      <c r="X23" s="68"/>
      <c r="Y23" s="68"/>
      <c r="Z23" s="68"/>
      <c r="AA23" s="68"/>
      <c r="AB23" s="68"/>
    </row>
    <row r="24" spans="2:28" ht="15">
      <c r="B24" s="184"/>
      <c r="C24" s="188" t="s">
        <v>526</v>
      </c>
      <c r="D24" s="189"/>
      <c r="E24" s="157" t="s">
        <v>664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5">
      <c r="B25" s="184"/>
      <c r="C25" s="188" t="s">
        <v>521</v>
      </c>
      <c r="D25" s="189"/>
      <c r="E25" s="161">
        <v>10763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5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15" ht="15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5:28" ht="15" customHeight="1">
      <c r="E29" s="179">
        <f>IF(E30&gt;$F$28,0,1)</f>
        <v>1</v>
      </c>
      <c r="F29" s="179">
        <f aca="true" t="shared" si="2" ref="F29:N29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5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0.2667</v>
      </c>
      <c r="G31" s="288">
        <f aca="true" t="shared" si="3" ref="G31:N31">ROUND(G32/$D$32,4)</f>
        <v>0.1333</v>
      </c>
      <c r="H31" s="288">
        <f t="shared" si="3"/>
        <v>0.0667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5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5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 ht="15">
      <c r="B34" s="184"/>
      <c r="C34" s="188" t="s">
        <v>455</v>
      </c>
      <c r="D34" s="154" t="s">
        <v>454</v>
      </c>
      <c r="E34" s="157" t="s">
        <v>519</v>
      </c>
      <c r="F34" s="157" t="s">
        <v>519</v>
      </c>
      <c r="G34" s="157" t="s">
        <v>519</v>
      </c>
      <c r="H34" s="157" t="s">
        <v>519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5">
      <c r="B35" s="184"/>
      <c r="C35" s="188" t="s">
        <v>611</v>
      </c>
      <c r="D35" s="154" t="s">
        <v>612</v>
      </c>
      <c r="E35" s="157" t="s">
        <v>613</v>
      </c>
      <c r="F35" s="157" t="s">
        <v>613</v>
      </c>
      <c r="G35" s="157" t="s">
        <v>613</v>
      </c>
      <c r="H35" s="157" t="s">
        <v>613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5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15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15" ht="15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15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15" ht="15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15" ht="15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15" ht="15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15" ht="15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15" ht="1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15" ht="15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15" ht="15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15" ht="15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15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15" ht="1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15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15" ht="1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15" ht="15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15" ht="15" customHeight="1">
      <c r="B53" s="131"/>
      <c r="C53" s="131"/>
      <c r="E53" s="179">
        <f>IF(E54&gt;$F$52,0,1)</f>
        <v>1</v>
      </c>
      <c r="F53" s="179">
        <f aca="true" t="shared" si="4" ref="F53:N53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5">
      <c r="B55" s="184"/>
      <c r="C55" s="185" t="s">
        <v>531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aca="true" t="shared" si="5" ref="G55:N5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5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aca="true" t="shared" si="6" ref="F56:N5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5">
      <c r="B57" s="184"/>
      <c r="C57" s="188" t="s">
        <v>137</v>
      </c>
      <c r="D57" s="189"/>
      <c r="E57" s="157" t="str">
        <f>E23</f>
        <v>DWD</v>
      </c>
      <c r="F57" s="157" t="str">
        <f aca="true" t="shared" si="7" ref="F57:N5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5">
      <c r="B58" s="184"/>
      <c r="C58" s="188" t="s">
        <v>526</v>
      </c>
      <c r="D58" s="189"/>
      <c r="E58" s="157" t="str">
        <f>E24</f>
        <v>Nürnberg Flughafen</v>
      </c>
      <c r="F58" s="157" t="str">
        <f aca="true" t="shared" si="8" ref="F58:N5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 ht="15">
      <c r="B59" s="184"/>
      <c r="C59" s="188" t="s">
        <v>521</v>
      </c>
      <c r="D59" s="189"/>
      <c r="E59" s="161">
        <f>E25</f>
        <v>10763</v>
      </c>
      <c r="F59" s="161" t="str">
        <f aca="true" t="shared" si="9" ref="F59:N5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5">
      <c r="B60" s="184"/>
      <c r="C60" s="188" t="s">
        <v>141</v>
      </c>
      <c r="D60" s="189"/>
      <c r="E60" s="159" t="str">
        <f>E26</f>
        <v>Temp. (2m)</v>
      </c>
      <c r="F60" s="159" t="str">
        <f aca="true" t="shared" si="10" ref="F60:N6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ht="15"/>
    <row r="62" spans="3:6" ht="15">
      <c r="C62" s="56" t="s">
        <v>525</v>
      </c>
      <c r="D62" s="131"/>
      <c r="E62" s="131"/>
      <c r="F62" s="158">
        <f>F28</f>
        <v>4</v>
      </c>
    </row>
    <row r="63" spans="5:14" ht="15" customHeight="1">
      <c r="E63" s="179">
        <f>IF(E64&gt;$F$62,0,1)</f>
        <v>1</v>
      </c>
      <c r="F63" s="179">
        <f aca="true" t="shared" si="11" ref="F63:N63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15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0.2667</v>
      </c>
      <c r="G65" s="288">
        <f aca="true" t="shared" si="12" ref="G65:N65">ROUND(G66/$D$66,4)</f>
        <v>0.1333</v>
      </c>
      <c r="H65" s="288">
        <f t="shared" si="12"/>
        <v>0.0667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 ht="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aca="true" t="shared" si="13" ref="F66:N66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 ht="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aca="true" t="shared" si="14" ref="F67:N67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 ht="15">
      <c r="B68" s="184"/>
      <c r="C68" s="188" t="s">
        <v>455</v>
      </c>
      <c r="D68" s="154" t="s">
        <v>454</v>
      </c>
      <c r="E68" s="160" t="str">
        <f>E34</f>
        <v>Kalendertag</v>
      </c>
      <c r="F68" s="160" t="str">
        <f aca="true" t="shared" si="15" ref="F68:N68">F34</f>
        <v>Kalendertag</v>
      </c>
      <c r="G68" s="160" t="str">
        <f t="shared" si="15"/>
        <v>Kalendertag</v>
      </c>
      <c r="H68" s="160" t="str">
        <f t="shared" si="15"/>
        <v>Kalendertag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 ht="15">
      <c r="B69" s="184"/>
      <c r="C69" s="188" t="s">
        <v>611</v>
      </c>
      <c r="D69" s="154" t="s">
        <v>612</v>
      </c>
      <c r="E69" s="160" t="str">
        <f>E35</f>
        <v>UCT</v>
      </c>
      <c r="F69" s="160" t="str">
        <f aca="true" t="shared" si="16" ref="F69:N69">F35</f>
        <v>UCT</v>
      </c>
      <c r="G69" s="160" t="str">
        <f t="shared" si="16"/>
        <v>UCT</v>
      </c>
      <c r="H69" s="160" t="str">
        <f t="shared" si="16"/>
        <v>UCT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 ht="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aca="true" t="shared" si="17" ref="G70:N70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ht="15"/>
    <row r="72" spans="3:6" ht="15.75" customHeight="1">
      <c r="C72" s="347" t="s">
        <v>586</v>
      </c>
      <c r="D72" s="347"/>
      <c r="E72" s="347"/>
      <c r="F72" s="347"/>
    </row>
    <row r="73" ht="15"/>
    <row r="74" ht="15" hidden="1"/>
    <row r="75" ht="15" hidden="1"/>
    <row r="76" ht="15" hidden="1"/>
    <row r="77" ht="15" hidden="1"/>
    <row r="78" ht="15"/>
  </sheetData>
  <sheetProtection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8">
      <formula>IF(E$20&lt;=$F$18,1,0)</formula>
    </cfRule>
  </conditionalFormatting>
  <conditionalFormatting sqref="E56:N59">
    <cfRule type="expression" priority="22" dxfId="15">
      <formula>IF(E$54&lt;=$F$52,1,0)</formula>
    </cfRule>
  </conditionalFormatting>
  <conditionalFormatting sqref="E60:N60">
    <cfRule type="expression" priority="21" dxfId="26">
      <formula>IF(E$54&lt;=$F$52,1,0)</formula>
    </cfRule>
  </conditionalFormatting>
  <conditionalFormatting sqref="E66:N68">
    <cfRule type="expression" priority="15" dxfId="15">
      <formula>IF(E$64&lt;=$F$62,1,0)</formula>
    </cfRule>
  </conditionalFormatting>
  <conditionalFormatting sqref="E65:N68 E70:N70">
    <cfRule type="expression" priority="13" dxfId="63">
      <formula>IF(E$64&gt;$F$62,1,0)</formula>
    </cfRule>
  </conditionalFormatting>
  <conditionalFormatting sqref="E56:N60">
    <cfRule type="expression" priority="12" dxfId="63">
      <formula>IF(E$54&gt;$F$52,1,0)</formula>
    </cfRule>
  </conditionalFormatting>
  <conditionalFormatting sqref="E21:N26">
    <cfRule type="expression" priority="11" dxfId="63">
      <formula>IF(E$20&gt;$F$18,1,0)</formula>
    </cfRule>
  </conditionalFormatting>
  <conditionalFormatting sqref="E32:N36">
    <cfRule type="expression" priority="10" dxfId="63">
      <formula>IF(E$30&gt;$F$28,1,0)</formula>
    </cfRule>
  </conditionalFormatting>
  <conditionalFormatting sqref="H11 H8:H9">
    <cfRule type="expression" priority="9" dxfId="63">
      <formula>IF($F$9=1,1,0)</formula>
    </cfRule>
  </conditionalFormatting>
  <conditionalFormatting sqref="E55:N55">
    <cfRule type="expression" priority="8" dxfId="63">
      <formula>IF(E$54&gt;$F$52,1,0)</formula>
    </cfRule>
  </conditionalFormatting>
  <conditionalFormatting sqref="E31:N31">
    <cfRule type="expression" priority="7" dxfId="63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3">
      <formula>IF($F$9=1,1,0)</formula>
    </cfRule>
  </conditionalFormatting>
  <conditionalFormatting sqref="E69:N69">
    <cfRule type="expression" priority="2" dxfId="15">
      <formula>IF(E$64&lt;=$F$62,1,0)</formula>
    </cfRule>
  </conditionalFormatting>
  <conditionalFormatting sqref="E69:N69">
    <cfRule type="expression" priority="1" dxfId="63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4"/>
  <ignoredErrors>
    <ignoredError sqref="E66:N68 E36:N36 E26:N26 E56:N60 E22:F22 I22:N22 F52 F62 G24:N24 G70:N70 E32:N33 E69:N69 F25:N25 I34:N34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K17" sqref="K17"/>
    </sheetView>
  </sheetViews>
  <sheetFormatPr defaultColWidth="0" defaultRowHeight="15" customHeight="1" zeroHeight="1"/>
  <cols>
    <col min="1" max="1" width="2.8515625" style="129" customWidth="1"/>
    <col min="2" max="2" width="5.421875" style="129" customWidth="1"/>
    <col min="3" max="3" width="37.57421875" style="129" customWidth="1"/>
    <col min="4" max="4" width="12.57421875" style="129" customWidth="1"/>
    <col min="5" max="14" width="12.7109375" style="129" customWidth="1"/>
    <col min="15" max="15" width="34.140625" style="129" customWidth="1"/>
    <col min="16" max="16" width="7.28125" style="171" customWidth="1"/>
    <col min="17" max="18" width="7.28125" style="210" hidden="1" customWidth="1"/>
    <col min="19" max="19" width="13.421875" style="210" hidden="1" customWidth="1"/>
    <col min="20" max="20" width="23.57421875" style="210" hidden="1" customWidth="1"/>
    <col min="21" max="21" width="5.421875" style="210" hidden="1" customWidth="1"/>
    <col min="22" max="22" width="5.00390625" style="210" hidden="1" customWidth="1"/>
    <col min="23" max="23" width="5.28125" style="210" hidden="1" customWidth="1"/>
    <col min="24" max="24" width="5.00390625" style="210" hidden="1" customWidth="1"/>
    <col min="25" max="25" width="8.140625" style="210" hidden="1" customWidth="1"/>
    <col min="26" max="26" width="11.7109375" style="210" hidden="1" customWidth="1"/>
    <col min="27" max="27" width="8.8515625" style="210" hidden="1" customWidth="1"/>
    <col min="28" max="28" width="11.00390625" style="210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2" t="s">
        <v>550</v>
      </c>
    </row>
    <row r="3" ht="15" customHeight="1">
      <c r="B3" s="172"/>
    </row>
    <row r="4" spans="2:15" ht="15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2:15" ht="15">
      <c r="B5" s="131"/>
      <c r="C5" s="56" t="s">
        <v>448</v>
      </c>
      <c r="D5" s="57"/>
      <c r="E5" s="58" t="str">
        <f>Netzbetreiber!D28</f>
        <v>N-ERGIE Netz</v>
      </c>
      <c r="F5" s="131"/>
      <c r="G5" s="131"/>
      <c r="H5" s="131"/>
      <c r="M5" s="131"/>
      <c r="N5" s="131"/>
      <c r="O5" s="131"/>
    </row>
    <row r="6" spans="2:15" ht="15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5" ht="1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2:15" ht="15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2:15" ht="15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2:15" ht="15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2:15" ht="15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ht="15"/>
    <row r="13" spans="2:15" ht="18" customHeight="1">
      <c r="B13" s="131"/>
      <c r="C13" s="345" t="s">
        <v>590</v>
      </c>
      <c r="D13" s="345"/>
      <c r="E13" s="345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2:29" ht="19.5" customHeight="1">
      <c r="B14" s="131"/>
      <c r="C14" s="346" t="s">
        <v>452</v>
      </c>
      <c r="D14" s="346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2:56" ht="19.5" customHeight="1">
      <c r="B15" s="131"/>
      <c r="C15" s="346" t="s">
        <v>389</v>
      </c>
      <c r="D15" s="346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2:19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19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15" ht="15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15" ht="15" customHeight="1">
      <c r="B19" s="131"/>
      <c r="C19" s="131"/>
      <c r="D19" s="131"/>
      <c r="E19" s="179">
        <f>IF(E20&gt;$F$18,0,1)</f>
        <v>1</v>
      </c>
      <c r="F19" s="179">
        <f aca="true" t="shared" si="0" ref="F19:N19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5">
      <c r="B21" s="184"/>
      <c r="C21" s="185" t="s">
        <v>531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aca="true" t="shared" si="1" ref="G21:N2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5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5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5">
      <c r="B25" s="184"/>
      <c r="C25" s="188" t="s">
        <v>521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5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15" ht="15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5:28" ht="15" customHeight="1">
      <c r="E29" s="179">
        <f>IF(E30&gt;$F$28,0,1)</f>
        <v>1</v>
      </c>
      <c r="F29" s="179">
        <f aca="true" t="shared" si="2" ref="F29:N29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5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0.2667</v>
      </c>
      <c r="G31" s="288">
        <f aca="true" t="shared" si="3" ref="G31:N31">ROUND(G32/$D$32,4)</f>
        <v>0.1333</v>
      </c>
      <c r="H31" s="288">
        <f t="shared" si="3"/>
        <v>0.0667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5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5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 ht="15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5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5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15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15" ht="15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15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15" ht="15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15" ht="15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15" ht="15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15" ht="15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15" ht="1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15" ht="15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15" ht="15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15" ht="15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15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15" ht="1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15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15" ht="1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15" ht="15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15" ht="15" customHeight="1">
      <c r="B53" s="131"/>
      <c r="C53" s="131"/>
      <c r="E53" s="179">
        <f>IF(E54&gt;$F$52,0,1)</f>
        <v>1</v>
      </c>
      <c r="F53" s="179">
        <f aca="true" t="shared" si="4" ref="F53:N53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5">
      <c r="B55" s="184"/>
      <c r="C55" s="185" t="s">
        <v>531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aca="true" t="shared" si="5" ref="G55:N5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5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aca="true" t="shared" si="6" ref="F56:N60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5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5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 ht="15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5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ht="15"/>
    <row r="62" spans="3:6" ht="15">
      <c r="C62" s="56" t="s">
        <v>525</v>
      </c>
      <c r="D62" s="131"/>
      <c r="E62" s="131"/>
      <c r="F62" s="158">
        <f>F28</f>
        <v>4</v>
      </c>
    </row>
    <row r="63" spans="5:14" ht="15" customHeight="1">
      <c r="E63" s="179">
        <f>IF(E64&gt;$F$62,0,1)</f>
        <v>1</v>
      </c>
      <c r="F63" s="179">
        <f aca="true" t="shared" si="7" ref="F63:N63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15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0.2667</v>
      </c>
      <c r="G65" s="288">
        <f aca="true" t="shared" si="8" ref="G65:N65">ROUND(G66/$D$66,4)</f>
        <v>0.1333</v>
      </c>
      <c r="H65" s="288">
        <f t="shared" si="8"/>
        <v>0.0667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aca="true" t="shared" si="9" ref="F66:N70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ht="15"/>
    <row r="72" spans="3:6" ht="15.75" customHeight="1">
      <c r="C72" s="347" t="s">
        <v>586</v>
      </c>
      <c r="D72" s="347"/>
      <c r="E72" s="347"/>
      <c r="F72" s="347"/>
    </row>
    <row r="73" ht="15"/>
    <row r="74" ht="15" hidden="1"/>
    <row r="75" ht="15" hidden="1"/>
    <row r="76" ht="15" hidden="1"/>
    <row r="77" ht="15" hidden="1"/>
    <row r="78" ht="15"/>
  </sheetData>
  <sheetProtection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8">
      <formula>IF(E$20&lt;=$F$18,1,0)</formula>
    </cfRule>
  </conditionalFormatting>
  <conditionalFormatting sqref="E56:N59">
    <cfRule type="expression" priority="14" dxfId="15">
      <formula>IF(E$54&lt;=$F$52,1,0)</formula>
    </cfRule>
  </conditionalFormatting>
  <conditionalFormatting sqref="E60:N60">
    <cfRule type="expression" priority="13" dxfId="26">
      <formula>IF(E$54&lt;=$F$52,1,0)</formula>
    </cfRule>
  </conditionalFormatting>
  <conditionalFormatting sqref="E66:N68">
    <cfRule type="expression" priority="12" dxfId="15">
      <formula>IF(E$64&lt;=$F$62,1,0)</formula>
    </cfRule>
  </conditionalFormatting>
  <conditionalFormatting sqref="E65:N68 E70:N70">
    <cfRule type="expression" priority="11" dxfId="63">
      <formula>IF(E$64&gt;$F$62,1,0)</formula>
    </cfRule>
  </conditionalFormatting>
  <conditionalFormatting sqref="E56:N60">
    <cfRule type="expression" priority="10" dxfId="63">
      <formula>IF(E$54&gt;$F$52,1,0)</formula>
    </cfRule>
  </conditionalFormatting>
  <conditionalFormatting sqref="E21:N26">
    <cfRule type="expression" priority="9" dxfId="63">
      <formula>IF(E$20&gt;$F$18,1,0)</formula>
    </cfRule>
  </conditionalFormatting>
  <conditionalFormatting sqref="E32:N36">
    <cfRule type="expression" priority="8" dxfId="63">
      <formula>IF(E$30&gt;$F$28,1,0)</formula>
    </cfRule>
  </conditionalFormatting>
  <conditionalFormatting sqref="H11 H8:H9">
    <cfRule type="expression" priority="7" dxfId="63">
      <formula>IF($F$9=1,1,0)</formula>
    </cfRule>
  </conditionalFormatting>
  <conditionalFormatting sqref="E55:N55">
    <cfRule type="expression" priority="6" dxfId="63">
      <formula>IF(E$54&gt;$F$52,1,0)</formula>
    </cfRule>
  </conditionalFormatting>
  <conditionalFormatting sqref="E31:N31">
    <cfRule type="expression" priority="5" dxfId="63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3">
      <formula>IF($F$9=1,1,0)</formula>
    </cfRule>
  </conditionalFormatting>
  <conditionalFormatting sqref="E69:N69">
    <cfRule type="expression" priority="2" dxfId="15">
      <formula>IF(E$64&lt;=$F$62,1,0)</formula>
    </cfRule>
  </conditionalFormatting>
  <conditionalFormatting sqref="E69:N69">
    <cfRule type="expression" priority="1" dxfId="63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2.8515625" style="129" customWidth="1"/>
    <col min="2" max="2" width="8.00390625" style="129" customWidth="1"/>
    <col min="3" max="3" width="37.421875" style="129" customWidth="1"/>
    <col min="4" max="4" width="15.28125" style="129" customWidth="1"/>
    <col min="5" max="6" width="11.421875" style="129" customWidth="1"/>
    <col min="7" max="7" width="0" style="0" hidden="1" customWidth="1"/>
    <col min="8" max="8" width="12.7109375" style="129" customWidth="1"/>
    <col min="9" max="9" width="15.421875" style="129" customWidth="1"/>
    <col min="10" max="11" width="12.7109375" style="129" customWidth="1"/>
    <col min="12" max="12" width="11.421875" style="129" customWidth="1"/>
    <col min="13" max="16" width="12.7109375" style="129" customWidth="1"/>
    <col min="17" max="17" width="14.140625" style="129" customWidth="1"/>
    <col min="18" max="24" width="11.421875" style="129" customWidth="1"/>
    <col min="25" max="25" width="20.140625" style="129" customWidth="1"/>
    <col min="26" max="26" width="11.421875" style="129" customWidth="1"/>
    <col min="27" max="16384" width="11.421875" style="129" hidden="1" customWidth="1"/>
  </cols>
  <sheetData>
    <row r="1" ht="75" customHeight="1" thickBot="1"/>
    <row r="2" ht="23.25">
      <c r="B2" s="130" t="s">
        <v>366</v>
      </c>
    </row>
    <row r="3" spans="2:25" ht="15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5" ht="15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4" ht="15">
      <c r="B5" s="131"/>
      <c r="C5" s="53" t="s">
        <v>371</v>
      </c>
      <c r="D5" s="54" t="str">
        <f>Netzbetreiber!$D$9</f>
        <v>N-ERGIE Netz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5" ht="15">
      <c r="B6" s="131"/>
      <c r="C6" s="53" t="s">
        <v>338</v>
      </c>
      <c r="D6" s="54" t="str">
        <f>Netzbetreiber!$D$28</f>
        <v>N-ERGIE Netz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5" ht="15">
      <c r="B7" s="131"/>
      <c r="C7" s="55" t="s">
        <v>492</v>
      </c>
      <c r="D7" s="342">
        <f>Netzbetreiber!$D$11</f>
        <v>9870041400001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5" ht="15">
      <c r="B8" s="131"/>
      <c r="C8" s="53" t="s">
        <v>133</v>
      </c>
      <c r="D8" s="52">
        <f>Netzbetreiber!$D$6</f>
        <v>43831</v>
      </c>
      <c r="E8" s="131"/>
      <c r="F8" s="131"/>
      <c r="H8" s="129" t="s">
        <v>500</v>
      </c>
      <c r="J8" s="133"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5" ht="15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5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5" ht="15.75" thickBot="1">
      <c r="B11" s="140" t="s">
        <v>501</v>
      </c>
      <c r="C11" s="141" t="s">
        <v>516</v>
      </c>
      <c r="D11" s="305"/>
      <c r="E11" s="165"/>
      <c r="F11" s="307"/>
      <c r="H11" s="168"/>
      <c r="I11" s="168"/>
      <c r="J11" s="168"/>
      <c r="K11" s="168"/>
      <c r="L11" s="215"/>
      <c r="M11" s="168"/>
      <c r="N11" s="168"/>
      <c r="O11" s="168"/>
      <c r="P11" s="168"/>
      <c r="Q11" s="214"/>
      <c r="R11" s="169"/>
      <c r="S11" s="169"/>
      <c r="T11" s="169"/>
      <c r="U11" s="169"/>
      <c r="V11" s="169"/>
      <c r="W11" s="169"/>
      <c r="X11" s="170"/>
      <c r="Y11" s="303">
        <v>365.123</v>
      </c>
    </row>
    <row r="12" spans="2:26" ht="15">
      <c r="B12" s="142">
        <v>1</v>
      </c>
      <c r="C12" s="143" t="str">
        <f aca="true" t="shared" si="0" ref="C12:C41">$D$6</f>
        <v>N-ERGIE Netz</v>
      </c>
      <c r="D12" s="63" t="s">
        <v>248</v>
      </c>
      <c r="E12" s="341" t="s">
        <v>56</v>
      </c>
      <c r="F12" s="308" t="str">
        <f>VLOOKUP($E12,'BDEW-Standard'!$B$3:$M$160,F$9,0)</f>
        <v>G14</v>
      </c>
      <c r="H12" s="279">
        <f>ROUND(VLOOKUP($E12,'BDEW-Standard'!$B$3:$M$160,H$9,0),7)</f>
        <v>3.159294</v>
      </c>
      <c r="I12" s="279">
        <f>ROUND(VLOOKUP($E12,'BDEW-Standard'!$B$3:$M$160,I$9,0),7)</f>
        <v>-37.406886</v>
      </c>
      <c r="J12" s="279">
        <f>ROUND(VLOOKUP($E12,'BDEW-Standard'!$B$3:$M$160,J$9,0),7)</f>
        <v>6.1418926</v>
      </c>
      <c r="K12" s="279">
        <f>ROUND(VLOOKUP($E12,'BDEW-Standard'!$B$3:$M$160,K$9,0),7)</f>
        <v>0.0765633</v>
      </c>
      <c r="L12" s="280">
        <f>ROUND(VLOOKUP($E12,'BDEW-Standard'!$B$3:$M$160,L$9,0),1)</f>
        <v>40</v>
      </c>
      <c r="M12" s="279">
        <f>ROUND(VLOOKUP($E12,'BDEW-Standard'!$B$3:$M$160,M$9,0),7)</f>
        <v>0</v>
      </c>
      <c r="N12" s="279">
        <f>ROUND(VLOOKUP($E12,'BDEW-Standard'!$B$3:$M$160,N$9,0),7)</f>
        <v>0</v>
      </c>
      <c r="O12" s="279">
        <f>ROUND(VLOOKUP($E12,'BDEW-Standard'!$B$3:$M$160,O$9,0),7)</f>
        <v>0</v>
      </c>
      <c r="P12" s="279">
        <f>ROUND(VLOOKUP($E12,'BDEW-Standard'!$B$3:$M$160,P$9,0),7)</f>
        <v>0</v>
      </c>
      <c r="Q12" s="281">
        <f>($H12/(1+($I12/($Q$9-$L12))^$J12)+$K12)+MAX($M12*$Q$9+$N12,$O12*$Q$9+$P12)</f>
        <v>0.9520207022452115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 ht="15">
      <c r="B13" s="145">
        <v>2</v>
      </c>
      <c r="C13" s="146" t="str">
        <f t="shared" si="0"/>
        <v>N-ERGIE Netz</v>
      </c>
      <c r="D13" s="63" t="s">
        <v>248</v>
      </c>
      <c r="E13" s="166" t="s">
        <v>66</v>
      </c>
      <c r="F13" s="308" t="str">
        <f>VLOOKUP($E13,'BDEW-Standard'!$B$3:$M$160,F$9,0)</f>
        <v>G24</v>
      </c>
      <c r="H13" s="279">
        <f>ROUND(VLOOKUP($E13,'BDEW-Standard'!$B$3:$M$160,H$9,0),7)</f>
        <v>2.4859161</v>
      </c>
      <c r="I13" s="279">
        <f>ROUND(VLOOKUP($E13,'BDEW-Standard'!$B$3:$M$160,I$9,0),7)</f>
        <v>-35.0435978</v>
      </c>
      <c r="J13" s="279">
        <f>ROUND(VLOOKUP($E13,'BDEW-Standard'!$B$3:$M$160,J$9,0),7)</f>
        <v>6.2818214</v>
      </c>
      <c r="K13" s="279">
        <f>ROUND(VLOOKUP($E13,'BDEW-Standard'!$B$3:$M$160,K$9,0),7)</f>
        <v>0.1065396</v>
      </c>
      <c r="L13" s="280">
        <f>ROUND(VLOOKUP($E13,'BDEW-Standard'!$B$3:$M$160,L$9,0),1)</f>
        <v>40</v>
      </c>
      <c r="M13" s="279">
        <f>ROUND(VLOOKUP($E13,'BDEW-Standard'!$B$3:$M$160,M$9,0),7)</f>
        <v>0</v>
      </c>
      <c r="N13" s="279">
        <f>ROUND(VLOOKUP($E13,'BDEW-Standard'!$B$3:$M$160,N$9,0),7)</f>
        <v>0</v>
      </c>
      <c r="O13" s="279">
        <f>ROUND(VLOOKUP($E13,'BDEW-Standard'!$B$3:$M$160,O$9,0),7)</f>
        <v>0</v>
      </c>
      <c r="P13" s="279">
        <f>ROUND(VLOOKUP($E13,'BDEW-Standard'!$B$3:$M$160,P$9,0),7)</f>
        <v>0</v>
      </c>
      <c r="Q13" s="281">
        <f>($H13/(1+($I13/($Q$9-$L13))^$J13)+$K13)+MAX($M13*$Q$9+$N13,$O13*$Q$9+$P13)</f>
        <v>1.0041152127680664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>7-SUM(R13:W13)</f>
        <v>1</v>
      </c>
      <c r="Y13" s="304"/>
      <c r="Z13" s="213"/>
    </row>
    <row r="14" spans="2:26" s="144" customFormat="1" ht="15">
      <c r="B14" s="145">
        <v>3</v>
      </c>
      <c r="C14" s="146" t="str">
        <f t="shared" si="0"/>
        <v>N-ERGIE Netz</v>
      </c>
      <c r="D14" s="63" t="s">
        <v>248</v>
      </c>
      <c r="E14" s="166" t="s">
        <v>665</v>
      </c>
      <c r="F14" s="308" t="str">
        <f>VLOOKUP($E14,'BDEW-Standard'!$B$3:$M$160,F$9,0)</f>
        <v>HD4</v>
      </c>
      <c r="H14" s="279">
        <f>ROUND(VLOOKUP($E14,'BDEW-Standard'!$B$3:$M$160,H$9,0),7)</f>
        <v>3.0084346</v>
      </c>
      <c r="I14" s="279">
        <f>ROUND(VLOOKUP($E14,'BDEW-Standard'!$B$3:$M$160,I$9,0),7)</f>
        <v>-36.6078453</v>
      </c>
      <c r="J14" s="279">
        <f>ROUND(VLOOKUP($E14,'BDEW-Standard'!$B$3:$M$160,J$9,0),7)</f>
        <v>7.321187</v>
      </c>
      <c r="K14" s="279">
        <f>ROUND(VLOOKUP($E14,'BDEW-Standard'!$B$3:$M$160,K$9,0),7)</f>
        <v>0.154966</v>
      </c>
      <c r="L14" s="280">
        <f>ROUND(VLOOKUP($E14,'BDEW-Standard'!$B$3:$M$160,L$9,0),1)</f>
        <v>40</v>
      </c>
      <c r="M14" s="279">
        <f>ROUND(VLOOKUP($E14,'BDEW-Standard'!$B$3:$M$160,M$9,0),7)</f>
        <v>0</v>
      </c>
      <c r="N14" s="279">
        <f>ROUND(VLOOKUP($E14,'BDEW-Standard'!$B$3:$M$160,N$9,0),7)</f>
        <v>0</v>
      </c>
      <c r="O14" s="279">
        <f>ROUND(VLOOKUP($E14,'BDEW-Standard'!$B$3:$M$160,O$9,0),7)</f>
        <v>0</v>
      </c>
      <c r="P14" s="279">
        <f>ROUND(VLOOKUP($E14,'BDEW-Standard'!$B$3:$M$160,P$9,0),7)</f>
        <v>0</v>
      </c>
      <c r="Q14" s="281">
        <f>($H14/(1+($I14/($Q$9-$L14))^$J14)+$K14)+MAX($M14*$Q$9+$N14,$O14*$Q$9+$P14)</f>
        <v>0.973024385040006</v>
      </c>
      <c r="R14" s="282">
        <f>ROUND(VLOOKUP(MID($E14,4,3),'Wochentag F(WT)'!$B$7:$J$22,R$9,0),4)</f>
        <v>1.03</v>
      </c>
      <c r="S14" s="282">
        <f>ROUND(VLOOKUP(MID($E14,4,3),'Wochentag F(WT)'!$B$7:$J$22,S$9,0),4)</f>
        <v>1.03</v>
      </c>
      <c r="T14" s="282">
        <f>ROUND(VLOOKUP(MID($E14,4,3),'Wochentag F(WT)'!$B$7:$J$22,T$9,0),4)</f>
        <v>1.02</v>
      </c>
      <c r="U14" s="282">
        <f>ROUND(VLOOKUP(MID($E14,4,3),'Wochentag F(WT)'!$B$7:$J$22,U$9,0),4)</f>
        <v>1.03</v>
      </c>
      <c r="V14" s="282">
        <f>ROUND(VLOOKUP(MID($E14,4,3),'Wochentag F(WT)'!$B$7:$J$22,V$9,0),4)</f>
        <v>1.01</v>
      </c>
      <c r="W14" s="282">
        <f>ROUND(VLOOKUP(MID($E14,4,3),'Wochentag F(WT)'!$B$7:$J$22,W$9,0),4)</f>
        <v>0.93</v>
      </c>
      <c r="X14" s="283">
        <f>7-SUM(R14:W14)</f>
        <v>0.9500000000000002</v>
      </c>
      <c r="Y14" s="304"/>
      <c r="Z14" s="213"/>
    </row>
    <row r="15" spans="2:26" s="144" customFormat="1" ht="15">
      <c r="B15" s="145">
        <v>4</v>
      </c>
      <c r="C15" s="146" t="str">
        <f t="shared" si="0"/>
        <v>N-ERGIE Netz</v>
      </c>
      <c r="D15" s="63" t="s">
        <v>248</v>
      </c>
      <c r="E15" s="166" t="s">
        <v>4</v>
      </c>
      <c r="F15" s="308" t="str">
        <f>VLOOKUP($E15,'BDEW-Standard'!$B$3:$M$160,F$9,0)</f>
        <v>HK3</v>
      </c>
      <c r="H15" s="279">
        <f>ROUND(VLOOKUP($E15,'BDEW-Standard'!$B$3:$M$160,H$9,0),7)</f>
        <v>0.4040932</v>
      </c>
      <c r="I15" s="279">
        <f>ROUND(VLOOKUP($E15,'BDEW-Standard'!$B$3:$M$160,I$9,0),7)</f>
        <v>-24.4392968</v>
      </c>
      <c r="J15" s="279">
        <f>ROUND(VLOOKUP($E15,'BDEW-Standard'!$B$3:$M$160,J$9,0),7)</f>
        <v>6.5718175</v>
      </c>
      <c r="K15" s="279">
        <f>ROUND(VLOOKUP($E15,'BDEW-Standard'!$B$3:$M$160,K$9,0),7)</f>
        <v>0.710771</v>
      </c>
      <c r="L15" s="280">
        <f>ROUND(VLOOKUP($E15,'BDEW-Standard'!$B$3:$M$160,L$9,0),1)</f>
        <v>40</v>
      </c>
      <c r="M15" s="279">
        <f>ROUND(VLOOKUP($E15,'BDEW-Standard'!$B$3:$M$160,M$9,0),7)</f>
        <v>0</v>
      </c>
      <c r="N15" s="279">
        <f>ROUND(VLOOKUP($E15,'BDEW-Standard'!$B$3:$M$160,N$9,0),7)</f>
        <v>0</v>
      </c>
      <c r="O15" s="279">
        <f>ROUND(VLOOKUP($E15,'BDEW-Standard'!$B$3:$M$160,O$9,0),7)</f>
        <v>0</v>
      </c>
      <c r="P15" s="279">
        <f>ROUND(VLOOKUP($E15,'BDEW-Standard'!$B$3:$M$160,P$9,0),7)</f>
        <v>0</v>
      </c>
      <c r="Q15" s="281">
        <f>($H15/(1+($I15/($Q$9-$L15))^$J15)+$K15)+MAX($M15*$Q$9+$N15,$O15*$Q$9+$P15)</f>
        <v>1.0561214000512988</v>
      </c>
      <c r="R15" s="282">
        <f>ROUND(VLOOKUP(MID($E15,4,3),'Wochentag F(WT)'!$B$7:$J$22,R$9,0),4)</f>
        <v>1</v>
      </c>
      <c r="S15" s="282">
        <f>ROUND(VLOOKUP(MID($E15,4,3),'Wochentag F(WT)'!$B$7:$J$22,S$9,0),4)</f>
        <v>1</v>
      </c>
      <c r="T15" s="282">
        <f>ROUND(VLOOKUP(MID($E15,4,3),'Wochentag F(WT)'!$B$7:$J$22,T$9,0),4)</f>
        <v>1</v>
      </c>
      <c r="U15" s="282">
        <f>ROUND(VLOOKUP(MID($E15,4,3),'Wochentag F(WT)'!$B$7:$J$22,U$9,0),4)</f>
        <v>1</v>
      </c>
      <c r="V15" s="282">
        <f>ROUND(VLOOKUP(MID($E15,4,3),'Wochentag F(WT)'!$B$7:$J$22,V$9,0),4)</f>
        <v>1</v>
      </c>
      <c r="W15" s="282">
        <f>ROUND(VLOOKUP(MID($E15,4,3),'Wochentag F(WT)'!$B$7:$J$22,W$9,0),4)</f>
        <v>1</v>
      </c>
      <c r="X15" s="283">
        <f>7-SUM(R15:W15)</f>
        <v>1</v>
      </c>
      <c r="Y15" s="304"/>
      <c r="Z15" s="213"/>
    </row>
    <row r="16" spans="2:26" s="144" customFormat="1" ht="15">
      <c r="B16" s="145">
        <v>5</v>
      </c>
      <c r="C16" s="146" t="str">
        <f t="shared" si="0"/>
        <v>N-ERGIE Netz</v>
      </c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 ht="15">
      <c r="B17" s="145">
        <v>6</v>
      </c>
      <c r="C17" s="146" t="str">
        <f t="shared" si="0"/>
        <v>N-ERGIE Netz</v>
      </c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 ht="15">
      <c r="B18" s="145">
        <v>7</v>
      </c>
      <c r="C18" s="146" t="str">
        <f t="shared" si="0"/>
        <v>N-ERGIE Netz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 ht="15">
      <c r="B19" s="145">
        <v>8</v>
      </c>
      <c r="C19" s="146" t="str">
        <f t="shared" si="0"/>
        <v>N-ERGIE Netz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 ht="15">
      <c r="B20" s="145">
        <v>9</v>
      </c>
      <c r="C20" s="146" t="str">
        <f t="shared" si="0"/>
        <v>N-ERGIE Netz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 ht="15">
      <c r="B21" s="145">
        <v>10</v>
      </c>
      <c r="C21" s="146" t="str">
        <f t="shared" si="0"/>
        <v>N-ERGIE Netz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 ht="15">
      <c r="B22" s="145">
        <v>11</v>
      </c>
      <c r="C22" s="146" t="str">
        <f t="shared" si="0"/>
        <v>N-ERGIE Netz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 ht="15">
      <c r="B23" s="145">
        <v>12</v>
      </c>
      <c r="C23" s="146" t="str">
        <f t="shared" si="0"/>
        <v>N-ERGIE Netz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 ht="15">
      <c r="B24" s="145">
        <v>13</v>
      </c>
      <c r="C24" s="146" t="str">
        <f t="shared" si="0"/>
        <v>N-ERGIE Netz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 ht="15">
      <c r="B25" s="145">
        <v>14</v>
      </c>
      <c r="C25" s="146" t="str">
        <f t="shared" si="0"/>
        <v>N-ERGIE Netz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 ht="15">
      <c r="B26" s="145">
        <v>15</v>
      </c>
      <c r="C26" s="146" t="str">
        <f t="shared" si="0"/>
        <v>N-ERGIE Netz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5" s="144" customFormat="1" ht="15">
      <c r="B27" s="145">
        <v>16</v>
      </c>
      <c r="C27" s="146" t="str">
        <f t="shared" si="0"/>
        <v>N-ERGIE Netz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5" s="144" customFormat="1" ht="15">
      <c r="B28" s="145">
        <v>17</v>
      </c>
      <c r="C28" s="146" t="str">
        <f t="shared" si="0"/>
        <v>N-ERGIE Netz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5" s="144" customFormat="1" ht="15">
      <c r="B29" s="145">
        <v>18</v>
      </c>
      <c r="C29" s="146" t="str">
        <f t="shared" si="0"/>
        <v>N-ERGIE Netz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5" s="144" customFormat="1" ht="15">
      <c r="B30" s="145">
        <v>19</v>
      </c>
      <c r="C30" s="146" t="str">
        <f t="shared" si="0"/>
        <v>N-ERGIE Netz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5" s="144" customFormat="1" ht="15">
      <c r="B31" s="145">
        <v>20</v>
      </c>
      <c r="C31" s="146" t="str">
        <f t="shared" si="0"/>
        <v>N-ERGIE Netz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5" s="144" customFormat="1" ht="15">
      <c r="B32" s="145">
        <v>21</v>
      </c>
      <c r="C32" s="146" t="str">
        <f t="shared" si="0"/>
        <v>N-ERGIE Netz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ht="15">
      <c r="B33" s="145">
        <v>22</v>
      </c>
      <c r="C33" s="146" t="str">
        <f t="shared" si="0"/>
        <v>N-ERGIE Netz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ht="15">
      <c r="B34" s="145">
        <v>23</v>
      </c>
      <c r="C34" s="146" t="str">
        <f t="shared" si="0"/>
        <v>N-ERGIE Netz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ht="15">
      <c r="B35" s="145">
        <v>24</v>
      </c>
      <c r="C35" s="146" t="str">
        <f t="shared" si="0"/>
        <v>N-ERGIE Netz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ht="15">
      <c r="B36" s="145">
        <v>25</v>
      </c>
      <c r="C36" s="146" t="str">
        <f t="shared" si="0"/>
        <v>N-ERGIE Netz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ht="15">
      <c r="B37" s="145">
        <v>26</v>
      </c>
      <c r="C37" s="146" t="str">
        <f t="shared" si="0"/>
        <v>N-ERGIE Netz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ht="15">
      <c r="B38" s="145">
        <v>27</v>
      </c>
      <c r="C38" s="146" t="str">
        <f t="shared" si="0"/>
        <v>N-ERGIE Netz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ht="15">
      <c r="B39" s="145">
        <v>28</v>
      </c>
      <c r="C39" s="146" t="str">
        <f t="shared" si="0"/>
        <v>N-ERGIE Netz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ht="15">
      <c r="B40" s="145">
        <v>29</v>
      </c>
      <c r="C40" s="146" t="str">
        <f t="shared" si="0"/>
        <v>N-ERGIE Netz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ht="15">
      <c r="B41" s="145">
        <v>30</v>
      </c>
      <c r="C41" s="146" t="str">
        <f t="shared" si="0"/>
        <v>N-ERGIE Netz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conditionalFormatting sqref="F11:F41 H11:Y41">
    <cfRule type="expression" priority="12" dxfId="64">
      <formula>ISERROR(F11)</formula>
    </cfRule>
  </conditionalFormatting>
  <conditionalFormatting sqref="E16:F41 Y12:Y41 F12:F15">
    <cfRule type="duplicateValues" priority="34" dxfId="65">
      <formula>AND(COUNTIF($E$16:$F$41,E12)+COUNTIF($Y$12:$Y$41,E12)+COUNTIF($F$12:$F$15,E12)&gt;1,NOT(ISBLANK(E12)))</formula>
    </cfRule>
  </conditionalFormatting>
  <conditionalFormatting sqref="E14">
    <cfRule type="duplicateValues" priority="3" dxfId="65">
      <formula>AND(COUNTIF($E$14:$E$14,E14)&gt;1,NOT(ISBLANK(E14)))</formula>
    </cfRule>
  </conditionalFormatting>
  <conditionalFormatting sqref="E13">
    <cfRule type="duplicateValues" priority="2" dxfId="65">
      <formula>AND(COUNTIF($E$13:$E$13,E13)&gt;1,NOT(ISBLANK(E13)))</formula>
    </cfRule>
  </conditionalFormatting>
  <conditionalFormatting sqref="E15">
    <cfRule type="duplicateValues" priority="1" dxfId="65">
      <formula>AND(COUNTIF($E$15:$E$15,E15)&gt;1,NOT(ISBLANK(E15)))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">
      <selection activeCell="O9" sqref="O9"/>
    </sheetView>
  </sheetViews>
  <sheetFormatPr defaultColWidth="11.421875" defaultRowHeight="15"/>
  <cols>
    <col min="1" max="3" width="11.421875" style="129" customWidth="1"/>
    <col min="4" max="4" width="19.8515625" style="129" customWidth="1"/>
    <col min="5" max="9" width="16.00390625" style="129" customWidth="1"/>
    <col min="10" max="10" width="15.140625" style="129" customWidth="1"/>
    <col min="11" max="12" width="16.00390625" style="129" customWidth="1"/>
    <col min="13" max="13" width="15.28125" style="129" customWidth="1"/>
    <col min="14" max="16384" width="11.421875" style="129" customWidth="1"/>
  </cols>
  <sheetData>
    <row r="1" spans="1:14" ht="15">
      <c r="A1" s="216" t="s">
        <v>348</v>
      </c>
      <c r="B1" s="217">
        <v>42173</v>
      </c>
      <c r="D1" s="132" t="s">
        <v>458</v>
      </c>
      <c r="F1" s="218" t="s">
        <v>551</v>
      </c>
      <c r="N1" s="219"/>
    </row>
    <row r="2" spans="1:13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3" ht="15">
      <c r="A3" s="129" t="str">
        <f>IF(MID(D3,1,8)="SigLinDe","SLP-FfE","SLP-TUM")</f>
        <v>SLP-TUM</v>
      </c>
      <c r="B3" s="129" t="str">
        <f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</v>
      </c>
      <c r="F3" s="319">
        <v>-37.18331413</v>
      </c>
      <c r="G3" s="318">
        <v>5.672784662</v>
      </c>
      <c r="H3" s="318">
        <v>0.09619306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3" ht="15">
      <c r="A4" s="129" t="str">
        <f aca="true" t="shared" si="0" ref="A4:A67">IF(MID(D4,1,8)="SigLinDe","SLP-FfE","SLP-TUM")</f>
        <v>SLP-TUM</v>
      </c>
      <c r="B4" s="129" t="str">
        <f aca="true" t="shared" si="1" ref="B4:B67">"DE_"&amp;IF(A4="SLP-TUM",MID(D4,5,4)&amp;RIGHT(D4,1),"")&amp;IF(A4="SLP-FfE",MID(D1,5,3)&amp;"3"&amp;RIGHT(D1,1),"")</f>
        <v>DE_HEF04</v>
      </c>
      <c r="C4" s="232" t="str">
        <f aca="true" t="shared" si="2" ref="C4:C67">IF(A4="SLP-TUM",LEFT(D4,3),"")&amp;IF(A4="SLP-FfE",MID(D1,2,1)&amp;MID(D1,1,1)&amp;MID(D1,3,1),"")</f>
        <v>D14</v>
      </c>
      <c r="D4" s="228" t="s">
        <v>154</v>
      </c>
      <c r="E4" s="318">
        <v>3.18501913</v>
      </c>
      <c r="F4" s="318">
        <v>-37.41241549</v>
      </c>
      <c r="G4" s="318">
        <v>6.172317873</v>
      </c>
      <c r="H4" s="318">
        <v>0.076109594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3" ht="15">
      <c r="A5" s="129" t="str">
        <f t="shared" si="0"/>
        <v>SLP-TUM</v>
      </c>
      <c r="B5" s="129" t="str">
        <f t="shared" si="1"/>
        <v>DE_HEF05</v>
      </c>
      <c r="C5" s="232" t="str">
        <f t="shared" si="2"/>
        <v>D15</v>
      </c>
      <c r="D5" s="228" t="s">
        <v>155</v>
      </c>
      <c r="E5" s="318">
        <v>3.345666672</v>
      </c>
      <c r="F5" s="318">
        <v>-37.52683159</v>
      </c>
      <c r="G5" s="318">
        <v>6.432893683</v>
      </c>
      <c r="H5" s="318">
        <v>0.056256618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3" ht="15">
      <c r="A6" s="129" t="str">
        <f t="shared" si="0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2"/>
        <v>1D3</v>
      </c>
      <c r="D6" s="228" t="s">
        <v>156</v>
      </c>
      <c r="E6" s="323">
        <v>1.62095442221218</v>
      </c>
      <c r="F6" s="323">
        <v>-37.18331413</v>
      </c>
      <c r="G6" s="323">
        <v>5.672784662</v>
      </c>
      <c r="H6" s="323">
        <v>0.0716431179426293</v>
      </c>
      <c r="I6" s="324">
        <v>40</v>
      </c>
      <c r="J6" s="325">
        <v>-0.049570015603148</v>
      </c>
      <c r="K6" s="325">
        <v>0.840101458080529</v>
      </c>
      <c r="L6" s="325">
        <v>-0.00220902646706885</v>
      </c>
      <c r="M6" s="326">
        <v>0.107446796243988</v>
      </c>
    </row>
    <row r="7" spans="1:13" ht="15">
      <c r="A7" s="129" t="str">
        <f t="shared" si="0"/>
        <v>SLP-FfE</v>
      </c>
      <c r="B7" s="129" t="str">
        <f t="shared" si="1"/>
        <v>DE_HEF34</v>
      </c>
      <c r="C7" s="232" t="str">
        <f t="shared" si="2"/>
        <v>1D4</v>
      </c>
      <c r="D7" s="228" t="s">
        <v>157</v>
      </c>
      <c r="E7" s="327">
        <v>1.38196630429025</v>
      </c>
      <c r="F7" s="327">
        <v>-37.41241549</v>
      </c>
      <c r="G7" s="327">
        <v>6.172317873</v>
      </c>
      <c r="H7" s="327">
        <v>0.039628356395289</v>
      </c>
      <c r="I7" s="328">
        <v>40</v>
      </c>
      <c r="J7" s="329">
        <v>-0.0672158729377494</v>
      </c>
      <c r="K7" s="329">
        <v>1.11671383851592</v>
      </c>
      <c r="L7" s="329">
        <v>-0.00199816476877116</v>
      </c>
      <c r="M7" s="330">
        <v>0.135506974393588</v>
      </c>
    </row>
    <row r="8" spans="1:13" ht="15">
      <c r="A8" s="129" t="str">
        <f t="shared" si="0"/>
        <v>SLP-TUM</v>
      </c>
      <c r="B8" s="129" t="str">
        <f t="shared" si="1"/>
        <v>DE_HMF03</v>
      </c>
      <c r="C8" s="232" t="str">
        <f t="shared" si="2"/>
        <v>D23</v>
      </c>
      <c r="D8" s="228" t="s">
        <v>158</v>
      </c>
      <c r="E8" s="318">
        <v>2.387761791</v>
      </c>
      <c r="F8" s="318">
        <v>-34.72136051</v>
      </c>
      <c r="G8" s="318">
        <v>5.816430402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3" ht="15">
      <c r="A9" s="129" t="str">
        <f t="shared" si="0"/>
        <v>SLP-TUM</v>
      </c>
      <c r="B9" s="129" t="str">
        <f t="shared" si="1"/>
        <v>DE_HMF04</v>
      </c>
      <c r="C9" s="232" t="str">
        <f t="shared" si="2"/>
        <v>D24</v>
      </c>
      <c r="D9" s="228" t="s">
        <v>159</v>
      </c>
      <c r="E9" s="318">
        <v>2.518777519</v>
      </c>
      <c r="F9" s="318">
        <v>-35.03337542</v>
      </c>
      <c r="G9" s="318">
        <v>6.224063396</v>
      </c>
      <c r="H9" s="318">
        <v>0.101078172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3" ht="15">
      <c r="A10" s="129" t="str">
        <f t="shared" si="0"/>
        <v>SLP-TUM</v>
      </c>
      <c r="B10" s="129" t="str">
        <f t="shared" si="1"/>
        <v>DE_HMF05</v>
      </c>
      <c r="C10" s="232" t="str">
        <f t="shared" si="2"/>
        <v>D25</v>
      </c>
      <c r="D10" s="228" t="s">
        <v>160</v>
      </c>
      <c r="E10" s="318">
        <v>2.656440592</v>
      </c>
      <c r="F10" s="318">
        <v>-35.25169267</v>
      </c>
      <c r="G10" s="318">
        <v>6.518265862</v>
      </c>
      <c r="H10" s="318">
        <v>0.081205866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3" ht="15">
      <c r="A11" s="129" t="str">
        <f t="shared" si="0"/>
        <v>SLP-FfE</v>
      </c>
      <c r="B11" s="129" t="str">
        <f t="shared" si="1"/>
        <v>DE_HMF33</v>
      </c>
      <c r="C11" s="232" t="str">
        <f t="shared" si="2"/>
        <v>2D3</v>
      </c>
      <c r="D11" s="228" t="s">
        <v>161</v>
      </c>
      <c r="E11" s="323">
        <v>1.23286546541232</v>
      </c>
      <c r="F11" s="323">
        <v>-34.72136051</v>
      </c>
      <c r="G11" s="323">
        <v>5.816430402</v>
      </c>
      <c r="H11" s="323">
        <v>0.0873351930206002</v>
      </c>
      <c r="I11" s="324">
        <v>40</v>
      </c>
      <c r="J11" s="325">
        <v>-0.0409283994003907</v>
      </c>
      <c r="K11" s="325">
        <v>0.767292039450741</v>
      </c>
      <c r="L11" s="325">
        <v>-0.00223202741619469</v>
      </c>
      <c r="M11" s="326">
        <v>0.119920720218609</v>
      </c>
    </row>
    <row r="12" spans="1:13" ht="15">
      <c r="A12" s="129" t="str">
        <f t="shared" si="0"/>
        <v>SLP-FfE</v>
      </c>
      <c r="B12" s="129" t="str">
        <f t="shared" si="1"/>
        <v>DE_HMF34</v>
      </c>
      <c r="C12" s="232" t="str">
        <f t="shared" si="2"/>
        <v>2D4</v>
      </c>
      <c r="D12" s="228" t="s">
        <v>162</v>
      </c>
      <c r="E12" s="327">
        <v>1.04435376805832</v>
      </c>
      <c r="F12" s="327">
        <v>-35.03337542</v>
      </c>
      <c r="G12" s="327">
        <v>6.224063396</v>
      </c>
      <c r="H12" s="327">
        <v>0.0502917160409897</v>
      </c>
      <c r="I12" s="328">
        <v>40</v>
      </c>
      <c r="J12" s="329">
        <v>-0.0535830222357689</v>
      </c>
      <c r="K12" s="329">
        <v>0.999590090399734</v>
      </c>
      <c r="L12" s="329">
        <v>-0.00217584483209612</v>
      </c>
      <c r="M12" s="330">
        <v>0.163329881177145</v>
      </c>
    </row>
    <row r="13" spans="1:13" ht="15">
      <c r="A13" s="129" t="str">
        <f t="shared" si="0"/>
        <v>SLP-TUM</v>
      </c>
      <c r="B13" s="129" t="str">
        <f t="shared" si="1"/>
        <v>DE_HKO03</v>
      </c>
      <c r="C13" s="232" t="str">
        <f t="shared" si="2"/>
        <v>HK3</v>
      </c>
      <c r="D13" s="228" t="s">
        <v>246</v>
      </c>
      <c r="E13" s="318">
        <v>0.4040932</v>
      </c>
      <c r="F13" s="318">
        <v>-24.4392968</v>
      </c>
      <c r="G13" s="318">
        <v>6.5718175</v>
      </c>
      <c r="H13" s="318">
        <v>0.710771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3" ht="15">
      <c r="A14" s="129" t="str">
        <f t="shared" si="0"/>
        <v>SLP-TUM</v>
      </c>
      <c r="B14" s="129" t="str">
        <f t="shared" si="1"/>
        <v>DE_GMK01</v>
      </c>
      <c r="C14" s="232" t="str">
        <f t="shared" si="2"/>
        <v>MK1</v>
      </c>
      <c r="D14" s="228" t="s">
        <v>163</v>
      </c>
      <c r="E14" s="318">
        <v>1.864453364</v>
      </c>
      <c r="F14" s="318">
        <v>-30.70716325</v>
      </c>
      <c r="G14" s="318">
        <v>6.462693731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3" ht="15">
      <c r="A15" s="129" t="str">
        <f t="shared" si="0"/>
        <v>SLP-TUM</v>
      </c>
      <c r="B15" s="129" t="str">
        <f t="shared" si="1"/>
        <v>DE_GMK02</v>
      </c>
      <c r="C15" s="232" t="str">
        <f t="shared" si="2"/>
        <v>MK2</v>
      </c>
      <c r="D15" s="228" t="s">
        <v>164</v>
      </c>
      <c r="E15" s="318">
        <v>2.290818386</v>
      </c>
      <c r="F15" s="318">
        <v>-33.14768673</v>
      </c>
      <c r="G15" s="318">
        <v>6.371476504</v>
      </c>
      <c r="H15" s="318">
        <v>0.081002321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3" ht="15">
      <c r="A16" s="129" t="str">
        <f t="shared" si="0"/>
        <v>SLP-TUM</v>
      </c>
      <c r="B16" s="129" t="str">
        <f t="shared" si="1"/>
        <v>DE_GMK03</v>
      </c>
      <c r="C16" s="232" t="str">
        <f t="shared" si="2"/>
        <v>MK3</v>
      </c>
      <c r="D16" s="228" t="s">
        <v>165</v>
      </c>
      <c r="E16" s="318">
        <v>2.788242394</v>
      </c>
      <c r="F16" s="318">
        <v>-34.88061302</v>
      </c>
      <c r="G16" s="318">
        <v>6.595189922</v>
      </c>
      <c r="H16" s="318">
        <v>0.054032911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 ht="15">
      <c r="A17" s="129" t="str">
        <f t="shared" si="0"/>
        <v>SLP-TUM</v>
      </c>
      <c r="B17" s="129" t="str">
        <f t="shared" si="1"/>
        <v>DE_GMK04</v>
      </c>
      <c r="C17" s="232" t="str">
        <f t="shared" si="2"/>
        <v>MK4</v>
      </c>
      <c r="D17" s="228" t="s">
        <v>166</v>
      </c>
      <c r="E17" s="318">
        <v>3.117724811</v>
      </c>
      <c r="F17" s="318">
        <v>-35.87150622</v>
      </c>
      <c r="G17" s="318">
        <v>7.518682887</v>
      </c>
      <c r="H17" s="318">
        <v>0.034330093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 ht="15">
      <c r="A18" s="129" t="str">
        <f t="shared" si="0"/>
        <v>SLP-TUM</v>
      </c>
      <c r="B18" s="129" t="str">
        <f t="shared" si="1"/>
        <v>DE_GMK05</v>
      </c>
      <c r="C18" s="232" t="str">
        <f t="shared" si="2"/>
        <v>MK5</v>
      </c>
      <c r="D18" s="228" t="s">
        <v>167</v>
      </c>
      <c r="E18" s="318">
        <v>3.586235525</v>
      </c>
      <c r="F18" s="318">
        <v>-37.08029935</v>
      </c>
      <c r="G18" s="318">
        <v>8.242057176</v>
      </c>
      <c r="H18" s="318">
        <v>0.014600757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 ht="15">
      <c r="A19" s="129" t="str">
        <f t="shared" si="0"/>
        <v>SLP-FfE</v>
      </c>
      <c r="B19" s="129" t="str">
        <f t="shared" si="1"/>
        <v>DE_GMK33</v>
      </c>
      <c r="C19" s="232" t="str">
        <f t="shared" si="2"/>
        <v>KM3</v>
      </c>
      <c r="D19" s="228" t="s">
        <v>168</v>
      </c>
      <c r="E19" s="323">
        <v>1.42024191542431</v>
      </c>
      <c r="F19" s="323">
        <v>-34.88061302</v>
      </c>
      <c r="G19" s="323">
        <v>6.595189922</v>
      </c>
      <c r="H19" s="323">
        <v>0.038531702714089</v>
      </c>
      <c r="I19" s="324">
        <v>40</v>
      </c>
      <c r="J19" s="325">
        <v>-0.0521084240793636</v>
      </c>
      <c r="K19" s="325">
        <v>0.864791873696473</v>
      </c>
      <c r="L19" s="325">
        <v>-0.00143692105046127</v>
      </c>
      <c r="M19" s="326">
        <v>0.0637601910393071</v>
      </c>
    </row>
    <row r="20" spans="1:13" ht="15">
      <c r="A20" s="129" t="str">
        <f t="shared" si="0"/>
        <v>SLP-FfE</v>
      </c>
      <c r="B20" s="129" t="str">
        <f t="shared" si="1"/>
        <v>DE_GMK34</v>
      </c>
      <c r="C20" s="232" t="str">
        <f t="shared" si="2"/>
        <v>KM4</v>
      </c>
      <c r="D20" s="228" t="s">
        <v>169</v>
      </c>
      <c r="E20" s="327">
        <v>1.32849128341426</v>
      </c>
      <c r="F20" s="327">
        <v>-35.87150622</v>
      </c>
      <c r="G20" s="327">
        <v>7.518682887</v>
      </c>
      <c r="H20" s="327">
        <v>0.0175540429283774</v>
      </c>
      <c r="I20" s="328">
        <v>40</v>
      </c>
      <c r="J20" s="329">
        <v>-0.0758982787384199</v>
      </c>
      <c r="K20" s="329">
        <v>1.19425549859791</v>
      </c>
      <c r="L20" s="329">
        <v>-0.00089798095264275</v>
      </c>
      <c r="M20" s="330">
        <v>0.0603337307284458</v>
      </c>
    </row>
    <row r="21" spans="1:13" ht="15">
      <c r="A21" s="129" t="str">
        <f t="shared" si="0"/>
        <v>SLP-TUM</v>
      </c>
      <c r="B21" s="129" t="str">
        <f t="shared" si="1"/>
        <v>DE_GHA01</v>
      </c>
      <c r="C21" s="232" t="str">
        <f t="shared" si="2"/>
        <v>HA1</v>
      </c>
      <c r="D21" s="228" t="s">
        <v>170</v>
      </c>
      <c r="E21" s="318">
        <v>2.374282771</v>
      </c>
      <c r="F21" s="318">
        <v>-34.75955014</v>
      </c>
      <c r="G21" s="318">
        <v>5.998703683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 ht="15">
      <c r="A22" s="129" t="str">
        <f t="shared" si="0"/>
        <v>SLP-TUM</v>
      </c>
      <c r="B22" s="129" t="str">
        <f t="shared" si="1"/>
        <v>DE_GHA02</v>
      </c>
      <c r="C22" s="232" t="str">
        <f t="shared" si="2"/>
        <v>HA2</v>
      </c>
      <c r="D22" s="228" t="s">
        <v>171</v>
      </c>
      <c r="E22" s="318">
        <v>2.854474853</v>
      </c>
      <c r="F22" s="318">
        <v>-35.62942308</v>
      </c>
      <c r="G22" s="318">
        <v>7.005826443</v>
      </c>
      <c r="H22" s="318">
        <v>0.116477221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 ht="15">
      <c r="A23" s="129" t="str">
        <f t="shared" si="0"/>
        <v>SLP-TUM</v>
      </c>
      <c r="B23" s="129" t="str">
        <f t="shared" si="1"/>
        <v>DE_GHA03</v>
      </c>
      <c r="C23" s="232" t="str">
        <f t="shared" si="2"/>
        <v>HA3</v>
      </c>
      <c r="D23" s="228" t="s">
        <v>172</v>
      </c>
      <c r="E23" s="318">
        <v>3.58112137</v>
      </c>
      <c r="F23" s="318">
        <v>-36.96500652</v>
      </c>
      <c r="G23" s="318">
        <v>7.225694671</v>
      </c>
      <c r="H23" s="318">
        <v>0.044841567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 ht="15">
      <c r="A24" s="129" t="str">
        <f t="shared" si="0"/>
        <v>SLP-TUM</v>
      </c>
      <c r="B24" s="129" t="str">
        <f t="shared" si="1"/>
        <v>DE_GHA04</v>
      </c>
      <c r="C24" s="232" t="str">
        <f t="shared" si="2"/>
        <v>HA4</v>
      </c>
      <c r="D24" s="228" t="s">
        <v>173</v>
      </c>
      <c r="E24" s="318">
        <v>4.019690204</v>
      </c>
      <c r="F24" s="318">
        <v>-37.82820366</v>
      </c>
      <c r="G24" s="318">
        <v>8.159336876</v>
      </c>
      <c r="H24" s="318">
        <v>0.047284495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 ht="15">
      <c r="A25" s="129" t="str">
        <f t="shared" si="0"/>
        <v>SLP-TUM</v>
      </c>
      <c r="B25" s="129" t="str">
        <f t="shared" si="1"/>
        <v>DE_GHA05</v>
      </c>
      <c r="C25" s="232" t="str">
        <f t="shared" si="2"/>
        <v>HA5</v>
      </c>
      <c r="D25" s="228" t="s">
        <v>174</v>
      </c>
      <c r="E25" s="318">
        <v>4.825237566</v>
      </c>
      <c r="F25" s="318">
        <v>-39.2802564</v>
      </c>
      <c r="G25" s="318">
        <v>8.624021689</v>
      </c>
      <c r="H25" s="318">
        <v>0.009994463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 ht="15">
      <c r="A26" s="129" t="str">
        <f t="shared" si="0"/>
        <v>SLP-FfE</v>
      </c>
      <c r="B26" s="129" t="str">
        <f t="shared" si="1"/>
        <v>DE_GHA33</v>
      </c>
      <c r="C26" s="232" t="str">
        <f t="shared" si="2"/>
        <v>AH3</v>
      </c>
      <c r="D26" s="228" t="s">
        <v>175</v>
      </c>
      <c r="E26" s="323">
        <v>1.97247753750471</v>
      </c>
      <c r="F26" s="323">
        <v>-36.96500652</v>
      </c>
      <c r="G26" s="323">
        <v>7.225694671</v>
      </c>
      <c r="H26" s="323">
        <v>0.0345781570412447</v>
      </c>
      <c r="I26" s="324">
        <v>40</v>
      </c>
      <c r="J26" s="325">
        <v>-0.0742174022298938</v>
      </c>
      <c r="K26" s="325">
        <v>1.04488686764057</v>
      </c>
      <c r="L26" s="325">
        <v>-0.000829544720239446</v>
      </c>
      <c r="M26" s="326">
        <v>0.0461794912976014</v>
      </c>
    </row>
    <row r="27" spans="1:13" ht="15">
      <c r="A27" s="129" t="str">
        <f t="shared" si="0"/>
        <v>SLP-FfE</v>
      </c>
      <c r="B27" s="129" t="str">
        <f t="shared" si="1"/>
        <v>DE_GHA34</v>
      </c>
      <c r="C27" s="232" t="str">
        <f t="shared" si="2"/>
        <v>AH4</v>
      </c>
      <c r="D27" s="228" t="s">
        <v>176</v>
      </c>
      <c r="E27" s="327">
        <v>1.83984551795092</v>
      </c>
      <c r="F27" s="327">
        <v>-37.82820366</v>
      </c>
      <c r="G27" s="327">
        <v>8.159336876</v>
      </c>
      <c r="H27" s="327">
        <v>0.0259710062554828</v>
      </c>
      <c r="I27" s="328">
        <v>40</v>
      </c>
      <c r="J27" s="329">
        <v>-0.106926174596805</v>
      </c>
      <c r="K27" s="329">
        <v>1.45522403984838</v>
      </c>
      <c r="L27" s="329">
        <v>-0.000491972635279072</v>
      </c>
      <c r="M27" s="330">
        <v>0.0691851477646249</v>
      </c>
    </row>
    <row r="28" spans="1:13" ht="15">
      <c r="A28" s="129" t="str">
        <f t="shared" si="0"/>
        <v>SLP-TUM</v>
      </c>
      <c r="B28" s="129" t="str">
        <f t="shared" si="1"/>
        <v>DE_GKO01</v>
      </c>
      <c r="C28" s="232" t="str">
        <f t="shared" si="2"/>
        <v>KO1</v>
      </c>
      <c r="D28" s="228" t="s">
        <v>177</v>
      </c>
      <c r="E28" s="318">
        <v>1.415957087</v>
      </c>
      <c r="F28" s="318">
        <v>-30.84251916</v>
      </c>
      <c r="G28" s="318">
        <v>6.346755701</v>
      </c>
      <c r="H28" s="318">
        <v>0.321179065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 ht="15">
      <c r="A29" s="129" t="str">
        <f t="shared" si="0"/>
        <v>SLP-TUM</v>
      </c>
      <c r="B29" s="129" t="str">
        <f t="shared" si="1"/>
        <v>DE_GKO02</v>
      </c>
      <c r="C29" s="232" t="str">
        <f t="shared" si="2"/>
        <v>KO2</v>
      </c>
      <c r="D29" s="228" t="s">
        <v>178</v>
      </c>
      <c r="E29" s="318">
        <v>2.06605007</v>
      </c>
      <c r="F29" s="318">
        <v>-33.60165203</v>
      </c>
      <c r="G29" s="318">
        <v>6.675360994</v>
      </c>
      <c r="H29" s="318">
        <v>0.230912468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 ht="15">
      <c r="A30" s="129" t="str">
        <f t="shared" si="0"/>
        <v>SLP-TUM</v>
      </c>
      <c r="B30" s="129" t="str">
        <f t="shared" si="1"/>
        <v>DE_GKO03</v>
      </c>
      <c r="C30" s="232" t="str">
        <f t="shared" si="2"/>
        <v>KO3</v>
      </c>
      <c r="D30" s="228" t="s">
        <v>179</v>
      </c>
      <c r="E30" s="318">
        <v>2.717228844</v>
      </c>
      <c r="F30" s="318">
        <v>-35.14125631</v>
      </c>
      <c r="G30" s="318">
        <v>7.130339509</v>
      </c>
      <c r="H30" s="318">
        <v>0.14184717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 ht="15">
      <c r="A31" s="129" t="str">
        <f t="shared" si="0"/>
        <v>SLP-TUM</v>
      </c>
      <c r="B31" s="129" t="str">
        <f t="shared" si="1"/>
        <v>DE_GKO04</v>
      </c>
      <c r="C31" s="232" t="str">
        <f t="shared" si="2"/>
        <v>KO4</v>
      </c>
      <c r="D31" s="228" t="s">
        <v>180</v>
      </c>
      <c r="E31" s="318">
        <v>3.442894287</v>
      </c>
      <c r="F31" s="318">
        <v>-36.65905041</v>
      </c>
      <c r="G31" s="318">
        <v>7.608322616</v>
      </c>
      <c r="H31" s="318">
        <v>0.07468501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 ht="15">
      <c r="A32" s="129" t="str">
        <f t="shared" si="0"/>
        <v>SLP-TUM</v>
      </c>
      <c r="B32" s="129" t="str">
        <f t="shared" si="1"/>
        <v>DE_GKO05</v>
      </c>
      <c r="C32" s="232" t="str">
        <f t="shared" si="2"/>
        <v>KO5</v>
      </c>
      <c r="D32" s="228" t="s">
        <v>181</v>
      </c>
      <c r="E32" s="318">
        <v>4.3624833</v>
      </c>
      <c r="F32" s="318">
        <v>-38.66340216</v>
      </c>
      <c r="G32" s="318">
        <v>7.597464428</v>
      </c>
      <c r="H32" s="318">
        <v>0.008326418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 ht="15">
      <c r="A33" s="129" t="str">
        <f t="shared" si="0"/>
        <v>SLP-FfE</v>
      </c>
      <c r="B33" s="129" t="str">
        <f t="shared" si="1"/>
        <v>DE_GKO33</v>
      </c>
      <c r="C33" s="232" t="str">
        <f t="shared" si="2"/>
        <v>OK3</v>
      </c>
      <c r="D33" s="228" t="s">
        <v>182</v>
      </c>
      <c r="E33" s="323">
        <v>1.35545152289308</v>
      </c>
      <c r="F33" s="323">
        <v>-35.14125631</v>
      </c>
      <c r="G33" s="323">
        <v>7.130339509</v>
      </c>
      <c r="H33" s="323">
        <v>0.0990618615825365</v>
      </c>
      <c r="I33" s="324">
        <v>40</v>
      </c>
      <c r="J33" s="325">
        <v>-0.0526486914295292</v>
      </c>
      <c r="K33" s="325">
        <v>0.862608575142234</v>
      </c>
      <c r="L33" s="325">
        <v>-0.000880838956026602</v>
      </c>
      <c r="M33" s="326">
        <v>0.0964014193937084</v>
      </c>
    </row>
    <row r="34" spans="1:13" ht="15">
      <c r="A34" s="129" t="str">
        <f t="shared" si="0"/>
        <v>SLP-FfE</v>
      </c>
      <c r="B34" s="129" t="str">
        <f t="shared" si="1"/>
        <v>DE_GKO34</v>
      </c>
      <c r="C34" s="232" t="str">
        <f t="shared" si="2"/>
        <v>OK4</v>
      </c>
      <c r="D34" s="228" t="s">
        <v>183</v>
      </c>
      <c r="E34" s="327">
        <v>1.4256683872018</v>
      </c>
      <c r="F34" s="327">
        <v>-36.65905041</v>
      </c>
      <c r="G34" s="327">
        <v>7.608322616</v>
      </c>
      <c r="H34" s="327">
        <v>0.0371115865474787</v>
      </c>
      <c r="I34" s="328">
        <v>40</v>
      </c>
      <c r="J34" s="329">
        <v>-0.0809358930224151</v>
      </c>
      <c r="K34" s="329">
        <v>1.23645270182598</v>
      </c>
      <c r="L34" s="329">
        <v>-0.000762799666428523</v>
      </c>
      <c r="M34" s="330">
        <v>0.100297906459644</v>
      </c>
    </row>
    <row r="35" spans="1:13" ht="15">
      <c r="A35" s="129" t="str">
        <f t="shared" si="0"/>
        <v>SLP-TUM</v>
      </c>
      <c r="B35" s="129" t="str">
        <f t="shared" si="1"/>
        <v>DE_GBD01</v>
      </c>
      <c r="C35" s="232" t="str">
        <f t="shared" si="2"/>
        <v>BD1</v>
      </c>
      <c r="D35" s="228" t="s">
        <v>184</v>
      </c>
      <c r="E35" s="318">
        <v>1.290350459</v>
      </c>
      <c r="F35" s="318">
        <v>-35.23498683</v>
      </c>
      <c r="G35" s="318">
        <v>2.106424688</v>
      </c>
      <c r="H35" s="318">
        <v>0.455725333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 ht="15">
      <c r="A36" s="129" t="str">
        <f t="shared" si="0"/>
        <v>SLP-TUM</v>
      </c>
      <c r="B36" s="129" t="str">
        <f t="shared" si="1"/>
        <v>DE_GBD02</v>
      </c>
      <c r="C36" s="232" t="str">
        <f t="shared" si="2"/>
        <v>BD2</v>
      </c>
      <c r="D36" s="228" t="s">
        <v>185</v>
      </c>
      <c r="E36" s="318">
        <v>2.109587843</v>
      </c>
      <c r="F36" s="318">
        <v>-35.84445084</v>
      </c>
      <c r="G36" s="318">
        <v>5.215467228</v>
      </c>
      <c r="H36" s="318">
        <v>0.285458254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 ht="15">
      <c r="A37" s="129" t="str">
        <f t="shared" si="0"/>
        <v>SLP-TUM</v>
      </c>
      <c r="B37" s="129" t="str">
        <f t="shared" si="1"/>
        <v>DE_GBD03</v>
      </c>
      <c r="C37" s="232" t="str">
        <f t="shared" si="2"/>
        <v>BD3</v>
      </c>
      <c r="D37" s="228" t="s">
        <v>186</v>
      </c>
      <c r="E37" s="318">
        <v>2.917702722</v>
      </c>
      <c r="F37" s="318">
        <v>-36.17941165</v>
      </c>
      <c r="G37" s="318">
        <v>5.926516165</v>
      </c>
      <c r="H37" s="318">
        <v>0.115191176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 ht="15">
      <c r="A38" s="129" t="str">
        <f t="shared" si="0"/>
        <v>SLP-TUM</v>
      </c>
      <c r="B38" s="129" t="str">
        <f t="shared" si="1"/>
        <v>DE_GBD04</v>
      </c>
      <c r="C38" s="232" t="str">
        <f t="shared" si="2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0.060911265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 ht="15">
      <c r="A39" s="129" t="str">
        <f t="shared" si="0"/>
        <v>SLP-TUM</v>
      </c>
      <c r="B39" s="129" t="str">
        <f t="shared" si="1"/>
        <v>DE_GBD05</v>
      </c>
      <c r="C39" s="232" t="str">
        <f t="shared" si="2"/>
        <v>BD5</v>
      </c>
      <c r="D39" s="228" t="s">
        <v>188</v>
      </c>
      <c r="E39" s="318">
        <v>4.569950565</v>
      </c>
      <c r="F39" s="318">
        <v>-38.53533924</v>
      </c>
      <c r="G39" s="318">
        <v>7.597699099</v>
      </c>
      <c r="H39" s="318">
        <v>0.006631354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 ht="15">
      <c r="A40" s="129" t="str">
        <f t="shared" si="0"/>
        <v>SLP-FfE</v>
      </c>
      <c r="B40" s="129" t="str">
        <f t="shared" si="1"/>
        <v>DE_GBD33</v>
      </c>
      <c r="C40" s="232" t="str">
        <f t="shared" si="2"/>
        <v>DB3</v>
      </c>
      <c r="D40" s="228" t="s">
        <v>189</v>
      </c>
      <c r="E40" s="323">
        <v>1.4633681573375</v>
      </c>
      <c r="F40" s="323">
        <v>-36.17941165</v>
      </c>
      <c r="G40" s="323">
        <v>5.926516165</v>
      </c>
      <c r="H40" s="323">
        <v>0.0808834761578303</v>
      </c>
      <c r="I40" s="324">
        <v>40</v>
      </c>
      <c r="J40" s="325">
        <v>-0.047579990370696</v>
      </c>
      <c r="K40" s="325">
        <v>0.82307541850402</v>
      </c>
      <c r="L40" s="325">
        <v>-0.00192725690584626</v>
      </c>
      <c r="M40" s="326">
        <v>0.107704598925155</v>
      </c>
    </row>
    <row r="41" spans="1:13" ht="15">
      <c r="A41" s="129" t="str">
        <f t="shared" si="0"/>
        <v>SLP-FfE</v>
      </c>
      <c r="B41" s="129" t="str">
        <f t="shared" si="1"/>
        <v>DE_GBD34</v>
      </c>
      <c r="C41" s="232" t="str">
        <f t="shared" si="2"/>
        <v>DB4</v>
      </c>
      <c r="D41" s="228" t="s">
        <v>190</v>
      </c>
      <c r="E41" s="327">
        <v>1.51757916044091</v>
      </c>
      <c r="F41" s="327">
        <v>-37.5</v>
      </c>
      <c r="G41" s="327">
        <v>6.8</v>
      </c>
      <c r="H41" s="327">
        <v>0.0295800532480301</v>
      </c>
      <c r="I41" s="328">
        <v>40</v>
      </c>
      <c r="J41" s="329">
        <v>-0.0788559183995737</v>
      </c>
      <c r="K41" s="329">
        <v>1.21612498767079</v>
      </c>
      <c r="L41" s="329">
        <v>-0.00131336800852578</v>
      </c>
      <c r="M41" s="330">
        <v>0.096872112636313</v>
      </c>
    </row>
    <row r="42" spans="1:13" ht="15">
      <c r="A42" s="129" t="str">
        <f t="shared" si="0"/>
        <v>SLP-TUM</v>
      </c>
      <c r="B42" s="129" t="str">
        <f t="shared" si="1"/>
        <v>DE_GGA01</v>
      </c>
      <c r="C42" s="232" t="str">
        <f t="shared" si="2"/>
        <v>GA1</v>
      </c>
      <c r="D42" s="228" t="s">
        <v>191</v>
      </c>
      <c r="E42" s="318">
        <v>1.177034538</v>
      </c>
      <c r="F42" s="318">
        <v>-39.1599914</v>
      </c>
      <c r="G42" s="318">
        <v>4.207610964</v>
      </c>
      <c r="H42" s="318">
        <v>0.660473932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 ht="15">
      <c r="A43" s="129" t="str">
        <f t="shared" si="0"/>
        <v>SLP-TUM</v>
      </c>
      <c r="B43" s="129" t="str">
        <f t="shared" si="1"/>
        <v>DE_GGA02</v>
      </c>
      <c r="C43" s="232" t="str">
        <f t="shared" si="2"/>
        <v>GA2</v>
      </c>
      <c r="D43" s="228" t="s">
        <v>192</v>
      </c>
      <c r="E43" s="318">
        <v>1.648762294</v>
      </c>
      <c r="F43" s="318">
        <v>-36.39927357</v>
      </c>
      <c r="G43" s="318">
        <v>6.214917209</v>
      </c>
      <c r="H43" s="318">
        <v>0.487763733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 ht="15">
      <c r="A44" s="129" t="str">
        <f t="shared" si="0"/>
        <v>SLP-TUM</v>
      </c>
      <c r="B44" s="129" t="str">
        <f t="shared" si="1"/>
        <v>DE_GGA03</v>
      </c>
      <c r="C44" s="232" t="str">
        <f t="shared" si="2"/>
        <v>GA3</v>
      </c>
      <c r="D44" s="228" t="s">
        <v>193</v>
      </c>
      <c r="E44" s="318">
        <v>2.285016474</v>
      </c>
      <c r="F44" s="318">
        <v>-36.28785839</v>
      </c>
      <c r="G44" s="318">
        <v>6.588512639</v>
      </c>
      <c r="H44" s="318">
        <v>0.315053534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 ht="15">
      <c r="A45" s="129" t="str">
        <f t="shared" si="0"/>
        <v>SLP-TUM</v>
      </c>
      <c r="B45" s="129" t="str">
        <f t="shared" si="1"/>
        <v>DE_GGA04</v>
      </c>
      <c r="C45" s="232" t="str">
        <f t="shared" si="2"/>
        <v>GA4</v>
      </c>
      <c r="D45" s="228" t="s">
        <v>194</v>
      </c>
      <c r="E45" s="318">
        <v>2.819565615</v>
      </c>
      <c r="F45" s="318">
        <v>-36</v>
      </c>
      <c r="G45" s="318">
        <v>7.736851768</v>
      </c>
      <c r="H45" s="318">
        <v>0.15728098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 ht="15">
      <c r="A46" s="129" t="str">
        <f t="shared" si="0"/>
        <v>SLP-TUM</v>
      </c>
      <c r="B46" s="129" t="str">
        <f t="shared" si="1"/>
        <v>DE_GGA05</v>
      </c>
      <c r="C46" s="232" t="str">
        <f t="shared" si="2"/>
        <v>GA5</v>
      </c>
      <c r="D46" s="228" t="s">
        <v>195</v>
      </c>
      <c r="E46" s="318">
        <v>3.329557482</v>
      </c>
      <c r="F46" s="318">
        <v>-36.01462112</v>
      </c>
      <c r="G46" s="318">
        <v>8.776746471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 ht="15">
      <c r="A47" s="129" t="str">
        <f t="shared" si="0"/>
        <v>SLP-FfE</v>
      </c>
      <c r="B47" s="129" t="str">
        <f t="shared" si="1"/>
        <v>DE_GGA33</v>
      </c>
      <c r="C47" s="232" t="str">
        <f t="shared" si="2"/>
        <v>AG3</v>
      </c>
      <c r="D47" s="228" t="s">
        <v>196</v>
      </c>
      <c r="E47" s="323">
        <v>1.15820816823062</v>
      </c>
      <c r="F47" s="323">
        <v>-36.28785839</v>
      </c>
      <c r="G47" s="323">
        <v>6.588512639</v>
      </c>
      <c r="H47" s="323">
        <v>0.223568019279065</v>
      </c>
      <c r="I47" s="324">
        <v>40</v>
      </c>
      <c r="J47" s="325">
        <v>-0.0410334784248699</v>
      </c>
      <c r="K47" s="325">
        <v>0.752645138542657</v>
      </c>
      <c r="L47" s="325">
        <v>-0.000908768552979623</v>
      </c>
      <c r="M47" s="326">
        <v>0.191664070308203</v>
      </c>
    </row>
    <row r="48" spans="1:13" ht="15">
      <c r="A48" s="129" t="str">
        <f t="shared" si="0"/>
        <v>SLP-FfE</v>
      </c>
      <c r="B48" s="129" t="str">
        <f t="shared" si="1"/>
        <v>DE_GGA34</v>
      </c>
      <c r="C48" s="232" t="str">
        <f t="shared" si="2"/>
        <v>AG4</v>
      </c>
      <c r="D48" s="228" t="s">
        <v>197</v>
      </c>
      <c r="E48" s="327">
        <v>1.18483197659357</v>
      </c>
      <c r="F48" s="327">
        <v>-36</v>
      </c>
      <c r="G48" s="327">
        <v>7.736851768</v>
      </c>
      <c r="H48" s="327">
        <v>0.0793107420898834</v>
      </c>
      <c r="I48" s="328">
        <v>40</v>
      </c>
      <c r="J48" s="329">
        <v>-0.068738315813288</v>
      </c>
      <c r="K48" s="329">
        <v>1.13085700508515</v>
      </c>
      <c r="L48" s="329">
        <v>-0.000658695704968982</v>
      </c>
      <c r="M48" s="330">
        <v>0.191030103862021</v>
      </c>
    </row>
    <row r="49" spans="1:13" ht="15">
      <c r="A49" s="129" t="str">
        <f t="shared" si="0"/>
        <v>SLP-TUM</v>
      </c>
      <c r="B49" s="129" t="str">
        <f t="shared" si="1"/>
        <v>DE_GBH01</v>
      </c>
      <c r="C49" s="232" t="str">
        <f t="shared" si="2"/>
        <v>BH1</v>
      </c>
      <c r="D49" s="228" t="s">
        <v>198</v>
      </c>
      <c r="E49" s="318">
        <v>1.477178569</v>
      </c>
      <c r="F49" s="318">
        <v>-35.08344471</v>
      </c>
      <c r="G49" s="318">
        <v>5.412342465</v>
      </c>
      <c r="H49" s="318">
        <v>0.474426408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 ht="15">
      <c r="A50" s="129" t="str">
        <f t="shared" si="0"/>
        <v>SLP-TUM</v>
      </c>
      <c r="B50" s="129" t="str">
        <f t="shared" si="1"/>
        <v>DE_GBH02</v>
      </c>
      <c r="C50" s="232" t="str">
        <f t="shared" si="2"/>
        <v>BH2</v>
      </c>
      <c r="D50" s="228" t="s">
        <v>199</v>
      </c>
      <c r="E50" s="318">
        <v>1.70052794</v>
      </c>
      <c r="F50" s="318">
        <v>-35.15</v>
      </c>
      <c r="G50" s="318">
        <v>6.163273851</v>
      </c>
      <c r="H50" s="318">
        <v>0.429826085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 ht="15">
      <c r="A51" s="129" t="str">
        <f t="shared" si="0"/>
        <v>SLP-TUM</v>
      </c>
      <c r="B51" s="129" t="str">
        <f t="shared" si="1"/>
        <v>DE_GBH03</v>
      </c>
      <c r="C51" s="232" t="str">
        <f t="shared" si="2"/>
        <v>BH3</v>
      </c>
      <c r="D51" s="228" t="s">
        <v>200</v>
      </c>
      <c r="E51" s="318">
        <v>2.010247173</v>
      </c>
      <c r="F51" s="318">
        <v>-35.25321235</v>
      </c>
      <c r="G51" s="318">
        <v>6.154440641</v>
      </c>
      <c r="H51" s="318">
        <v>0.329474097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 ht="15">
      <c r="A52" s="129" t="str">
        <f t="shared" si="0"/>
        <v>SLP-TUM</v>
      </c>
      <c r="B52" s="129" t="str">
        <f t="shared" si="1"/>
        <v>DE_GBH04</v>
      </c>
      <c r="C52" s="232" t="str">
        <f t="shared" si="2"/>
        <v>BH4</v>
      </c>
      <c r="D52" s="228" t="s">
        <v>201</v>
      </c>
      <c r="E52" s="318">
        <v>2.459518061</v>
      </c>
      <c r="F52" s="318">
        <v>-35.25321235</v>
      </c>
      <c r="G52" s="318">
        <v>6.058700072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 ht="15">
      <c r="A53" s="129" t="str">
        <f t="shared" si="0"/>
        <v>SLP-TUM</v>
      </c>
      <c r="B53" s="129" t="str">
        <f t="shared" si="1"/>
        <v>DE_GBH05</v>
      </c>
      <c r="C53" s="232" t="str">
        <f t="shared" si="2"/>
        <v>BH5</v>
      </c>
      <c r="D53" s="228" t="s">
        <v>202</v>
      </c>
      <c r="E53" s="318">
        <v>2.98</v>
      </c>
      <c r="F53" s="318">
        <v>-35.8</v>
      </c>
      <c r="G53" s="318">
        <v>5.634058062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 ht="15">
      <c r="A54" s="129" t="str">
        <f t="shared" si="0"/>
        <v>SLP-FfE</v>
      </c>
      <c r="B54" s="129" t="str">
        <f t="shared" si="1"/>
        <v>DE_GBH33</v>
      </c>
      <c r="C54" s="232" t="str">
        <f t="shared" si="2"/>
        <v>HB3</v>
      </c>
      <c r="D54" s="228" t="s">
        <v>203</v>
      </c>
      <c r="E54" s="323">
        <v>0.987428301992787</v>
      </c>
      <c r="F54" s="323">
        <v>-35.25321235</v>
      </c>
      <c r="G54" s="323">
        <v>6.154440641</v>
      </c>
      <c r="H54" s="323">
        <v>0.226571574644788</v>
      </c>
      <c r="I54" s="324">
        <v>40</v>
      </c>
      <c r="J54" s="325">
        <v>-0.0339019728779373</v>
      </c>
      <c r="K54" s="325">
        <v>0.693823369584483</v>
      </c>
      <c r="L54" s="325">
        <v>-0.00128490078017325</v>
      </c>
      <c r="M54" s="326">
        <v>0.202973165694549</v>
      </c>
    </row>
    <row r="55" spans="1:13" ht="15">
      <c r="A55" s="129" t="str">
        <f t="shared" si="0"/>
        <v>SLP-FfE</v>
      </c>
      <c r="B55" s="129" t="str">
        <f t="shared" si="1"/>
        <v>DE_GBH34</v>
      </c>
      <c r="C55" s="232" t="str">
        <f t="shared" si="2"/>
        <v>HB4</v>
      </c>
      <c r="D55" s="228" t="s">
        <v>204</v>
      </c>
      <c r="E55" s="327">
        <v>0.987258471486126</v>
      </c>
      <c r="F55" s="327">
        <v>-35.25321235</v>
      </c>
      <c r="G55" s="327">
        <v>6.058700072</v>
      </c>
      <c r="H55" s="327">
        <v>0.0793511784792907</v>
      </c>
      <c r="I55" s="328">
        <v>40</v>
      </c>
      <c r="J55" s="329">
        <v>-0.0495013227495672</v>
      </c>
      <c r="K55" s="329">
        <v>0.963799861253224</v>
      </c>
      <c r="L55" s="329">
        <v>-0.00223037852710912</v>
      </c>
      <c r="M55" s="330">
        <v>0.22883982780254</v>
      </c>
    </row>
    <row r="56" spans="1:13" ht="15">
      <c r="A56" s="129" t="str">
        <f t="shared" si="0"/>
        <v>SLP-TUM</v>
      </c>
      <c r="B56" s="129" t="str">
        <f t="shared" si="1"/>
        <v>DE_GWA01</v>
      </c>
      <c r="C56" s="232" t="str">
        <f t="shared" si="2"/>
        <v>WA1</v>
      </c>
      <c r="D56" s="228" t="s">
        <v>205</v>
      </c>
      <c r="E56" s="318">
        <v>0.4</v>
      </c>
      <c r="F56" s="318">
        <v>-40.51494818</v>
      </c>
      <c r="G56" s="318">
        <v>2.874795695</v>
      </c>
      <c r="H56" s="318">
        <v>0.935107584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 ht="15">
      <c r="A57" s="129" t="str">
        <f t="shared" si="0"/>
        <v>SLP-TUM</v>
      </c>
      <c r="B57" s="129" t="str">
        <f t="shared" si="1"/>
        <v>DE_GWA02</v>
      </c>
      <c r="C57" s="232" t="str">
        <f t="shared" si="2"/>
        <v>WA2</v>
      </c>
      <c r="D57" s="228" t="s">
        <v>206</v>
      </c>
      <c r="E57" s="318">
        <v>0.616622893</v>
      </c>
      <c r="F57" s="318">
        <v>-38.4</v>
      </c>
      <c r="G57" s="318">
        <v>3.870535189</v>
      </c>
      <c r="H57" s="318">
        <v>0.870025031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 ht="15">
      <c r="A58" s="129" t="str">
        <f t="shared" si="0"/>
        <v>SLP-TUM</v>
      </c>
      <c r="B58" s="129" t="str">
        <f t="shared" si="1"/>
        <v>DE_GWA03</v>
      </c>
      <c r="C58" s="232" t="str">
        <f t="shared" si="2"/>
        <v>WA3</v>
      </c>
      <c r="D58" s="228" t="s">
        <v>207</v>
      </c>
      <c r="E58" s="318">
        <v>0.765729012</v>
      </c>
      <c r="F58" s="318">
        <v>-36.02379115</v>
      </c>
      <c r="G58" s="318">
        <v>4.866274683</v>
      </c>
      <c r="H58" s="318">
        <v>0.804942478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 ht="15">
      <c r="A59" s="129" t="str">
        <f t="shared" si="0"/>
        <v>SLP-TUM</v>
      </c>
      <c r="B59" s="129" t="str">
        <f t="shared" si="1"/>
        <v>DE_GWA04</v>
      </c>
      <c r="C59" s="232" t="str">
        <f t="shared" si="2"/>
        <v>WA4</v>
      </c>
      <c r="D59" s="228" t="s">
        <v>208</v>
      </c>
      <c r="E59" s="318">
        <v>1.053587472</v>
      </c>
      <c r="F59" s="318">
        <v>-35.3</v>
      </c>
      <c r="G59" s="318">
        <v>4.866274683</v>
      </c>
      <c r="H59" s="318">
        <v>0.681104234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 ht="15">
      <c r="A60" s="129" t="str">
        <f t="shared" si="0"/>
        <v>SLP-TUM</v>
      </c>
      <c r="B60" s="129" t="str">
        <f t="shared" si="1"/>
        <v>DE_GWA05</v>
      </c>
      <c r="C60" s="232" t="str">
        <f t="shared" si="2"/>
        <v>WA5</v>
      </c>
      <c r="D60" s="228" t="s">
        <v>209</v>
      </c>
      <c r="E60" s="318">
        <v>1.276885373</v>
      </c>
      <c r="F60" s="318">
        <v>-34.34243707</v>
      </c>
      <c r="G60" s="318">
        <v>5.451882242</v>
      </c>
      <c r="H60" s="318">
        <v>0.55726599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 ht="15">
      <c r="A61" s="129" t="str">
        <f t="shared" si="0"/>
        <v>SLP-FfE</v>
      </c>
      <c r="B61" s="129" t="str">
        <f t="shared" si="1"/>
        <v>DE_GWA33</v>
      </c>
      <c r="C61" s="232" t="str">
        <f t="shared" si="2"/>
        <v>AW3</v>
      </c>
      <c r="D61" s="228" t="s">
        <v>210</v>
      </c>
      <c r="E61" s="323">
        <v>0.333783832123808</v>
      </c>
      <c r="F61" s="323">
        <v>-36.02379115</v>
      </c>
      <c r="G61" s="323">
        <v>4.866274683</v>
      </c>
      <c r="H61" s="323">
        <v>0.491227957971774</v>
      </c>
      <c r="I61" s="324">
        <v>40</v>
      </c>
      <c r="J61" s="325">
        <v>-0.0092263492839078</v>
      </c>
      <c r="K61" s="325">
        <v>0.45957571089625</v>
      </c>
      <c r="L61" s="325">
        <v>-0.000967642449895133</v>
      </c>
      <c r="M61" s="326">
        <v>0.396429075178636</v>
      </c>
    </row>
    <row r="62" spans="1:13" ht="15">
      <c r="A62" s="129" t="str">
        <f t="shared" si="0"/>
        <v>SLP-FfE</v>
      </c>
      <c r="B62" s="129" t="str">
        <f t="shared" si="1"/>
        <v>DE_GWA34</v>
      </c>
      <c r="C62" s="232" t="str">
        <f t="shared" si="2"/>
        <v>AW4</v>
      </c>
      <c r="D62" s="228" t="s">
        <v>211</v>
      </c>
      <c r="E62" s="327">
        <v>0.392533873806349</v>
      </c>
      <c r="F62" s="327">
        <v>-35.3</v>
      </c>
      <c r="G62" s="327">
        <v>4.866274683</v>
      </c>
      <c r="H62" s="327">
        <v>0.304509866196958</v>
      </c>
      <c r="I62" s="328">
        <v>40</v>
      </c>
      <c r="J62" s="329">
        <v>-0.0167993072626435</v>
      </c>
      <c r="K62" s="329">
        <v>0.671088891734221</v>
      </c>
      <c r="L62" s="329">
        <v>-0.00203008235945165</v>
      </c>
      <c r="M62" s="330">
        <v>0.561462342896087</v>
      </c>
    </row>
    <row r="63" spans="1:13" ht="15">
      <c r="A63" s="129" t="str">
        <f t="shared" si="0"/>
        <v>SLP-TUM</v>
      </c>
      <c r="B63" s="129" t="str">
        <f t="shared" si="1"/>
        <v>DE_GGB01</v>
      </c>
      <c r="C63" s="232" t="str">
        <f t="shared" si="2"/>
        <v>GB1</v>
      </c>
      <c r="D63" s="228" t="s">
        <v>212</v>
      </c>
      <c r="E63" s="318">
        <v>3.176194476</v>
      </c>
      <c r="F63" s="318">
        <v>-40.83666086</v>
      </c>
      <c r="G63" s="318">
        <v>3.678589174</v>
      </c>
      <c r="H63" s="318">
        <v>0.150215576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 ht="15">
      <c r="A64" s="129" t="str">
        <f t="shared" si="0"/>
        <v>SLP-TUM</v>
      </c>
      <c r="B64" s="129" t="str">
        <f t="shared" si="1"/>
        <v>DE_GGB02</v>
      </c>
      <c r="C64" s="232" t="str">
        <f t="shared" si="2"/>
        <v>GB2</v>
      </c>
      <c r="D64" s="228" t="s">
        <v>213</v>
      </c>
      <c r="E64" s="318">
        <v>3.390464506</v>
      </c>
      <c r="F64" s="318">
        <v>-39.28752164</v>
      </c>
      <c r="G64" s="318">
        <v>4.490574046</v>
      </c>
      <c r="H64" s="318">
        <v>0.083478317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 ht="15">
      <c r="A65" s="129" t="str">
        <f t="shared" si="0"/>
        <v>SLP-TUM</v>
      </c>
      <c r="B65" s="129" t="str">
        <f t="shared" si="1"/>
        <v>DE_GGB03</v>
      </c>
      <c r="C65" s="232" t="str">
        <f t="shared" si="2"/>
        <v>GB3</v>
      </c>
      <c r="D65" s="228" t="s">
        <v>214</v>
      </c>
      <c r="E65" s="318">
        <v>3.257274213</v>
      </c>
      <c r="F65" s="318">
        <v>-37.5</v>
      </c>
      <c r="G65" s="318">
        <v>6.346214795</v>
      </c>
      <c r="H65" s="318">
        <v>0.08662265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 ht="15">
      <c r="A66" s="129" t="str">
        <f t="shared" si="0"/>
        <v>SLP-TUM</v>
      </c>
      <c r="B66" s="129" t="str">
        <f t="shared" si="1"/>
        <v>DE_GGB04</v>
      </c>
      <c r="C66" s="232" t="str">
        <f t="shared" si="2"/>
        <v>GB4</v>
      </c>
      <c r="D66" s="228" t="s">
        <v>215</v>
      </c>
      <c r="E66" s="318">
        <v>3.601773562</v>
      </c>
      <c r="F66" s="318">
        <v>-37.88253684</v>
      </c>
      <c r="G66" s="318">
        <v>6.983607029</v>
      </c>
      <c r="H66" s="318">
        <v>0.054826186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 ht="15">
      <c r="A67" s="129" t="str">
        <f t="shared" si="0"/>
        <v>SLP-TUM</v>
      </c>
      <c r="B67" s="129" t="str">
        <f t="shared" si="1"/>
        <v>DE_GGB05</v>
      </c>
      <c r="C67" s="232" t="str">
        <f t="shared" si="2"/>
        <v>GB5</v>
      </c>
      <c r="D67" s="228" t="s">
        <v>216</v>
      </c>
      <c r="E67" s="318">
        <v>3.932053248</v>
      </c>
      <c r="F67" s="318">
        <v>-38.14332482</v>
      </c>
      <c r="G67" s="318">
        <v>7.618587098</v>
      </c>
      <c r="H67" s="318">
        <v>0.023029723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 ht="15">
      <c r="A68" s="129" t="str">
        <f aca="true" t="shared" si="3" ref="A68:A92">IF(MID(D68,1,8)="SigLinDe","SLP-FfE","SLP-TUM")</f>
        <v>SLP-FfE</v>
      </c>
      <c r="B68" s="129" t="str">
        <f aca="true" t="shared" si="4" ref="B68:B92">"DE_"&amp;IF(A68="SLP-TUM",MID(D68,5,4)&amp;RIGHT(D68,1),"")&amp;IF(A68="SLP-FfE",MID(D65,5,3)&amp;"3"&amp;RIGHT(D65,1),"")</f>
        <v>DE_GGB33</v>
      </c>
      <c r="C68" s="232" t="str">
        <f aca="true" t="shared" si="5" ref="C68:C92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6.346214795</v>
      </c>
      <c r="H68" s="331">
        <v>0.0678117914984112</v>
      </c>
      <c r="I68" s="332">
        <v>40</v>
      </c>
      <c r="J68" s="333">
        <v>-0.0607665689685263</v>
      </c>
      <c r="K68" s="333">
        <v>0.930815856582958</v>
      </c>
      <c r="L68" s="333">
        <v>-0.00139668882761774</v>
      </c>
      <c r="M68" s="334">
        <v>0.0850398799492811</v>
      </c>
    </row>
    <row r="69" spans="1:13" ht="15">
      <c r="A69" s="129" t="str">
        <f t="shared" si="3"/>
        <v>SLP-FfE</v>
      </c>
      <c r="B69" s="129" t="str">
        <f t="shared" si="4"/>
        <v>DE_GGB34</v>
      </c>
      <c r="C69" s="232" t="str">
        <f t="shared" si="5"/>
        <v>BG4</v>
      </c>
      <c r="D69" s="228" t="s">
        <v>218</v>
      </c>
      <c r="E69" s="327">
        <v>1.62668116109167</v>
      </c>
      <c r="F69" s="327">
        <v>-37.88253684</v>
      </c>
      <c r="G69" s="327">
        <v>6.983607029</v>
      </c>
      <c r="H69" s="327">
        <v>0.0297136027122766</v>
      </c>
      <c r="I69" s="328">
        <v>40</v>
      </c>
      <c r="J69" s="329">
        <v>-0.0854332892007443</v>
      </c>
      <c r="K69" s="329">
        <v>1.2709629183123</v>
      </c>
      <c r="L69" s="329">
        <v>-0.00113191923363135</v>
      </c>
      <c r="M69" s="330">
        <v>0.0928123931807869</v>
      </c>
    </row>
    <row r="70" spans="1:13" ht="15">
      <c r="A70" s="129" t="str">
        <f t="shared" si="3"/>
        <v>SLP-TUM</v>
      </c>
      <c r="B70" s="129" t="str">
        <f t="shared" si="4"/>
        <v>DE_GBA01</v>
      </c>
      <c r="C70" s="232" t="str">
        <f t="shared" si="5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 ht="15">
      <c r="A71" s="129" t="str">
        <f t="shared" si="3"/>
        <v>SLP-TUM</v>
      </c>
      <c r="B71" s="129" t="str">
        <f t="shared" si="4"/>
        <v>DE_GBA02</v>
      </c>
      <c r="C71" s="232" t="str">
        <f t="shared" si="5"/>
        <v>BA2</v>
      </c>
      <c r="D71" s="228" t="s">
        <v>220</v>
      </c>
      <c r="E71" s="318">
        <v>0.387919104</v>
      </c>
      <c r="F71" s="318">
        <v>-35.5</v>
      </c>
      <c r="G71" s="318">
        <v>4</v>
      </c>
      <c r="H71" s="318">
        <v>0.905481543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 ht="15">
      <c r="A72" s="129" t="str">
        <f t="shared" si="3"/>
        <v>SLP-TUM</v>
      </c>
      <c r="B72" s="129" t="str">
        <f t="shared" si="4"/>
        <v>DE_GBA03</v>
      </c>
      <c r="C72" s="232" t="str">
        <f t="shared" si="5"/>
        <v>BA3</v>
      </c>
      <c r="D72" s="228" t="s">
        <v>221</v>
      </c>
      <c r="E72" s="318">
        <v>0.626196216</v>
      </c>
      <c r="F72" s="318">
        <v>-33</v>
      </c>
      <c r="G72" s="318">
        <v>5.72123025</v>
      </c>
      <c r="H72" s="318">
        <v>0.78556546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 ht="15">
      <c r="A73" s="129" t="str">
        <f t="shared" si="3"/>
        <v>SLP-TUM</v>
      </c>
      <c r="B73" s="129" t="str">
        <f t="shared" si="4"/>
        <v>DE_GBA04</v>
      </c>
      <c r="C73" s="232" t="str">
        <f t="shared" si="5"/>
        <v>BA4</v>
      </c>
      <c r="D73" s="228" t="s">
        <v>222</v>
      </c>
      <c r="E73" s="318">
        <v>0.931588901</v>
      </c>
      <c r="F73" s="318">
        <v>-33.35</v>
      </c>
      <c r="G73" s="318">
        <v>5.72123025</v>
      </c>
      <c r="H73" s="318">
        <v>0.665649377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 ht="15">
      <c r="A74" s="129" t="str">
        <f t="shared" si="3"/>
        <v>SLP-TUM</v>
      </c>
      <c r="B74" s="129" t="str">
        <f t="shared" si="4"/>
        <v>DE_GBA05</v>
      </c>
      <c r="C74" s="232" t="str">
        <f t="shared" si="5"/>
        <v>BA5</v>
      </c>
      <c r="D74" s="228" t="s">
        <v>223</v>
      </c>
      <c r="E74" s="318">
        <v>1.27795673</v>
      </c>
      <c r="F74" s="318">
        <v>-34.517392</v>
      </c>
      <c r="G74" s="318">
        <v>5.72123025</v>
      </c>
      <c r="H74" s="318">
        <v>0.545733294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 ht="15">
      <c r="A75" s="129" t="str">
        <f t="shared" si="3"/>
        <v>SLP-FfE</v>
      </c>
      <c r="B75" s="129" t="str">
        <f t="shared" si="4"/>
        <v>DE_GBA33</v>
      </c>
      <c r="C75" s="232" t="str">
        <f t="shared" si="5"/>
        <v>AB3</v>
      </c>
      <c r="D75" s="228" t="s">
        <v>224</v>
      </c>
      <c r="E75" s="331">
        <v>0.277008711731108</v>
      </c>
      <c r="F75" s="331">
        <v>-33</v>
      </c>
      <c r="G75" s="331">
        <v>5.72123025</v>
      </c>
      <c r="H75" s="331">
        <v>0.4865118291885</v>
      </c>
      <c r="I75" s="332">
        <v>40</v>
      </c>
      <c r="J75" s="333">
        <v>-0.00948491309440127</v>
      </c>
      <c r="K75" s="333">
        <v>0.463023693687715</v>
      </c>
      <c r="L75" s="333">
        <v>-0.000713418600565782</v>
      </c>
      <c r="M75" s="334">
        <v>0.386744669887959</v>
      </c>
    </row>
    <row r="76" spans="1:13" ht="15">
      <c r="A76" s="129" t="str">
        <f t="shared" si="3"/>
        <v>SLP-FfE</v>
      </c>
      <c r="B76" s="129" t="str">
        <f t="shared" si="4"/>
        <v>DE_GBA34</v>
      </c>
      <c r="C76" s="232" t="str">
        <f t="shared" si="5"/>
        <v>AB4</v>
      </c>
      <c r="D76" s="228" t="s">
        <v>225</v>
      </c>
      <c r="E76" s="327">
        <v>0.353764015077942</v>
      </c>
      <c r="F76" s="327">
        <v>-33.35</v>
      </c>
      <c r="G76" s="327">
        <v>5.72123025</v>
      </c>
      <c r="H76" s="327">
        <v>0.30333053043746</v>
      </c>
      <c r="I76" s="328">
        <v>40</v>
      </c>
      <c r="J76" s="329">
        <v>-0.0177463478688756</v>
      </c>
      <c r="K76" s="329">
        <v>0.682569912168636</v>
      </c>
      <c r="L76" s="329">
        <v>-0.00139117928414567</v>
      </c>
      <c r="M76" s="330">
        <v>0.543462385684501</v>
      </c>
    </row>
    <row r="77" spans="1:13" ht="15">
      <c r="A77" s="129" t="str">
        <f t="shared" si="3"/>
        <v>SLP-TUM</v>
      </c>
      <c r="B77" s="129" t="str">
        <f t="shared" si="4"/>
        <v>DE_GPD01</v>
      </c>
      <c r="C77" s="232" t="str">
        <f t="shared" si="5"/>
        <v>PD1</v>
      </c>
      <c r="D77" s="228" t="s">
        <v>226</v>
      </c>
      <c r="E77" s="318">
        <v>1.489402246</v>
      </c>
      <c r="F77" s="318">
        <v>-32.42526775</v>
      </c>
      <c r="G77" s="318">
        <v>8.173261208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 ht="15">
      <c r="A78" s="129" t="str">
        <f t="shared" si="3"/>
        <v>SLP-TUM</v>
      </c>
      <c r="B78" s="129" t="str">
        <f t="shared" si="4"/>
        <v>DE_GPD02</v>
      </c>
      <c r="C78" s="232" t="str">
        <f t="shared" si="5"/>
        <v>PD2</v>
      </c>
      <c r="D78" s="228" t="s">
        <v>227</v>
      </c>
      <c r="E78" s="318">
        <v>2.578417254</v>
      </c>
      <c r="F78" s="318">
        <v>-34.7321261</v>
      </c>
      <c r="G78" s="318">
        <v>6.480503514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 ht="15">
      <c r="A79" s="129" t="str">
        <f t="shared" si="3"/>
        <v>SLP-TUM</v>
      </c>
      <c r="B79" s="129" t="str">
        <f t="shared" si="4"/>
        <v>DE_GPD03</v>
      </c>
      <c r="C79" s="232" t="str">
        <f t="shared" si="5"/>
        <v>PD3</v>
      </c>
      <c r="D79" s="228" t="s">
        <v>228</v>
      </c>
      <c r="E79" s="318">
        <v>3.2</v>
      </c>
      <c r="F79" s="318">
        <v>-35.8</v>
      </c>
      <c r="G79" s="318">
        <v>8.4</v>
      </c>
      <c r="H79" s="318">
        <v>0.093848608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 ht="15">
      <c r="A80" s="129" t="str">
        <f t="shared" si="3"/>
        <v>SLP-TUM</v>
      </c>
      <c r="B80" s="129" t="str">
        <f t="shared" si="4"/>
        <v>DE_GPD04</v>
      </c>
      <c r="C80" s="232" t="str">
        <f t="shared" si="5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0.046924304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 ht="15">
      <c r="A81" s="129" t="str">
        <f t="shared" si="3"/>
        <v>SLP-TUM</v>
      </c>
      <c r="B81" s="129" t="str">
        <f t="shared" si="4"/>
        <v>DE_GPD05</v>
      </c>
      <c r="C81" s="232" t="str">
        <f t="shared" si="5"/>
        <v>PD5</v>
      </c>
      <c r="D81" s="228" t="s">
        <v>230</v>
      </c>
      <c r="E81" s="318">
        <v>4.746281392</v>
      </c>
      <c r="F81" s="318">
        <v>-38.75042939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 ht="15">
      <c r="A82" s="129" t="str">
        <f t="shared" si="3"/>
        <v>SLP-FfE</v>
      </c>
      <c r="B82" s="129" t="str">
        <f t="shared" si="4"/>
        <v>DE_GPD33</v>
      </c>
      <c r="C82" s="232" t="str">
        <f t="shared" si="5"/>
        <v>DP3</v>
      </c>
      <c r="D82" s="228" t="s">
        <v>231</v>
      </c>
      <c r="E82" s="331">
        <v>1.71107392562331</v>
      </c>
      <c r="F82" s="331">
        <v>-35.8</v>
      </c>
      <c r="G82" s="331">
        <v>8.4</v>
      </c>
      <c r="H82" s="331">
        <v>0.0702545839208687</v>
      </c>
      <c r="I82" s="332">
        <v>40</v>
      </c>
      <c r="J82" s="333">
        <v>-0.0745381134111297</v>
      </c>
      <c r="K82" s="333">
        <v>1.04630053886108</v>
      </c>
      <c r="L82" s="333">
        <v>-0.000367207932817838</v>
      </c>
      <c r="M82" s="334">
        <v>0.0621882262236128</v>
      </c>
    </row>
    <row r="83" spans="1:13" ht="15">
      <c r="A83" s="129" t="str">
        <f t="shared" si="3"/>
        <v>SLP-FfE</v>
      </c>
      <c r="B83" s="129" t="str">
        <f t="shared" si="4"/>
        <v>DE_GPD34</v>
      </c>
      <c r="C83" s="232" t="str">
        <f t="shared" si="5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0.0275470422541609</v>
      </c>
      <c r="I83" s="328">
        <v>40</v>
      </c>
      <c r="J83" s="329">
        <v>-0.125309974791607</v>
      </c>
      <c r="K83" s="329">
        <v>1.62759988176077</v>
      </c>
      <c r="L83" s="329">
        <v>-0.000110508201486912</v>
      </c>
      <c r="M83" s="330">
        <v>0.0635119413506926</v>
      </c>
    </row>
    <row r="84" spans="1:13" ht="15">
      <c r="A84" s="129" t="str">
        <f t="shared" si="3"/>
        <v>SLP-TUM</v>
      </c>
      <c r="B84" s="129" t="str">
        <f t="shared" si="4"/>
        <v>DE_GMF01</v>
      </c>
      <c r="C84" s="232" t="str">
        <f t="shared" si="5"/>
        <v>MF1</v>
      </c>
      <c r="D84" s="228" t="s">
        <v>233</v>
      </c>
      <c r="E84" s="318">
        <v>2.116353087</v>
      </c>
      <c r="F84" s="318">
        <v>-34.26286231</v>
      </c>
      <c r="G84" s="318">
        <v>5.176387424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 ht="15">
      <c r="A85" s="129" t="str">
        <f t="shared" si="3"/>
        <v>SLP-TUM</v>
      </c>
      <c r="B85" s="129" t="str">
        <f t="shared" si="4"/>
        <v>DE_GMF02</v>
      </c>
      <c r="C85" s="232" t="str">
        <f t="shared" si="5"/>
        <v>MF2</v>
      </c>
      <c r="D85" s="228" t="s">
        <v>234</v>
      </c>
      <c r="E85" s="318">
        <v>2.248633329</v>
      </c>
      <c r="F85" s="318">
        <v>-34.54284307</v>
      </c>
      <c r="G85" s="318">
        <v>5.554524484</v>
      </c>
      <c r="H85" s="318">
        <v>0.140821963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 ht="15">
      <c r="A86" s="129" t="str">
        <f t="shared" si="3"/>
        <v>SLP-TUM</v>
      </c>
      <c r="B86" s="129" t="str">
        <f t="shared" si="4"/>
        <v>DE_GMF03</v>
      </c>
      <c r="C86" s="232" t="str">
        <f t="shared" si="5"/>
        <v>MF3</v>
      </c>
      <c r="D86" s="228" t="s">
        <v>235</v>
      </c>
      <c r="E86" s="318">
        <v>2.387761791</v>
      </c>
      <c r="F86" s="318">
        <v>-34.72136051</v>
      </c>
      <c r="G86" s="318">
        <v>5.816430402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 ht="15">
      <c r="A87" s="129" t="str">
        <f t="shared" si="3"/>
        <v>SLP-TUM</v>
      </c>
      <c r="B87" s="129" t="str">
        <f t="shared" si="4"/>
        <v>DE_GMF04</v>
      </c>
      <c r="C87" s="232" t="str">
        <f t="shared" si="5"/>
        <v>MF4</v>
      </c>
      <c r="D87" s="228" t="s">
        <v>236</v>
      </c>
      <c r="E87" s="318">
        <v>2.518777519</v>
      </c>
      <c r="F87" s="318">
        <v>-35.03337542</v>
      </c>
      <c r="G87" s="318">
        <v>6.224063396</v>
      </c>
      <c r="H87" s="318">
        <v>0.101078172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 ht="15">
      <c r="A88" s="129" t="str">
        <f t="shared" si="3"/>
        <v>SLP-TUM</v>
      </c>
      <c r="B88" s="129" t="str">
        <f t="shared" si="4"/>
        <v>DE_GMF05</v>
      </c>
      <c r="C88" s="232" t="str">
        <f t="shared" si="5"/>
        <v>MF5</v>
      </c>
      <c r="D88" s="228" t="s">
        <v>237</v>
      </c>
      <c r="E88" s="318">
        <v>2.656440592</v>
      </c>
      <c r="F88" s="318">
        <v>-35.25169267</v>
      </c>
      <c r="G88" s="318">
        <v>6.518265862</v>
      </c>
      <c r="H88" s="318">
        <v>0.081205866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 ht="15">
      <c r="A89" s="129" t="str">
        <f t="shared" si="3"/>
        <v>SLP-FfE</v>
      </c>
      <c r="B89" s="129" t="str">
        <f t="shared" si="4"/>
        <v>DE_GMF33</v>
      </c>
      <c r="C89" s="232" t="str">
        <f t="shared" si="5"/>
        <v>FM3</v>
      </c>
      <c r="D89" s="228" t="s">
        <v>238</v>
      </c>
      <c r="E89" s="331">
        <v>1.23286546541232</v>
      </c>
      <c r="F89" s="331">
        <v>-34.72136051</v>
      </c>
      <c r="G89" s="331">
        <v>5.816430402</v>
      </c>
      <c r="H89" s="331">
        <v>0.0873351930206002</v>
      </c>
      <c r="I89" s="332">
        <v>40</v>
      </c>
      <c r="J89" s="333">
        <v>-0.0409283994003907</v>
      </c>
      <c r="K89" s="333">
        <v>0.767292039450741</v>
      </c>
      <c r="L89" s="333">
        <v>-0.00223202741619469</v>
      </c>
      <c r="M89" s="334">
        <v>0.119920720218609</v>
      </c>
    </row>
    <row r="90" spans="1:13" ht="15">
      <c r="A90" s="129" t="str">
        <f t="shared" si="3"/>
        <v>SLP-FfE</v>
      </c>
      <c r="B90" s="129" t="str">
        <f t="shared" si="4"/>
        <v>DE_GMF34</v>
      </c>
      <c r="C90" s="232" t="str">
        <f t="shared" si="5"/>
        <v>FM4</v>
      </c>
      <c r="D90" s="228" t="s">
        <v>239</v>
      </c>
      <c r="E90" s="327">
        <v>1.04435376805832</v>
      </c>
      <c r="F90" s="327">
        <v>-35.03337542</v>
      </c>
      <c r="G90" s="327">
        <v>6.224063396</v>
      </c>
      <c r="H90" s="327">
        <v>0.0502917160409897</v>
      </c>
      <c r="I90" s="328">
        <v>40</v>
      </c>
      <c r="J90" s="329">
        <v>-0.0535830222357689</v>
      </c>
      <c r="K90" s="329">
        <v>0.999590090399734</v>
      </c>
      <c r="L90" s="329">
        <v>-0.00217584483209612</v>
      </c>
      <c r="M90" s="330">
        <v>0.163329881177145</v>
      </c>
    </row>
    <row r="91" spans="1:13" ht="15">
      <c r="A91" s="129" t="str">
        <f t="shared" si="3"/>
        <v>SLP-TUM</v>
      </c>
      <c r="B91" s="129" t="str">
        <f t="shared" si="4"/>
        <v>DE_GHD03</v>
      </c>
      <c r="C91" s="232" t="str">
        <f t="shared" si="5"/>
        <v>HD3</v>
      </c>
      <c r="D91" s="228" t="s">
        <v>240</v>
      </c>
      <c r="E91" s="318">
        <v>2.579251014</v>
      </c>
      <c r="F91" s="318">
        <v>-35.6816144</v>
      </c>
      <c r="G91" s="318">
        <v>6.685797612</v>
      </c>
      <c r="H91" s="318">
        <v>0.199554099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 ht="15">
      <c r="A92" s="129" t="str">
        <f t="shared" si="3"/>
        <v>SLP-TUM</v>
      </c>
      <c r="B92" s="129" t="str">
        <f t="shared" si="4"/>
        <v>DE_GHD04</v>
      </c>
      <c r="C92" s="232" t="str">
        <f t="shared" si="5"/>
        <v>HD4</v>
      </c>
      <c r="D92" s="228" t="s">
        <v>241</v>
      </c>
      <c r="E92" s="318">
        <v>3.008434556</v>
      </c>
      <c r="F92" s="318">
        <v>-36.60784527</v>
      </c>
      <c r="G92" s="318">
        <v>7.321186953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 ht="15">
      <c r="A93" s="129" t="str">
        <f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1.30106232806706</v>
      </c>
      <c r="F93" s="318">
        <v>-35.6816144</v>
      </c>
      <c r="G93" s="318">
        <v>6.685797612</v>
      </c>
      <c r="H93" s="318">
        <v>0.140926667042252</v>
      </c>
      <c r="I93" s="320">
        <v>40</v>
      </c>
      <c r="J93" s="321">
        <v>-0.04734280882463</v>
      </c>
      <c r="K93" s="321">
        <v>0.814169125333265</v>
      </c>
      <c r="L93" s="321">
        <v>-0.0010600643623826</v>
      </c>
      <c r="M93" s="322">
        <v>0.132509207320192</v>
      </c>
    </row>
    <row r="94" spans="1:13" ht="15.75" thickBot="1">
      <c r="A94" s="233" t="str">
        <f>IF(MID(D94,1,8)="SigLinDe","SLP-FfE","SLP-TUM")</f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1.25696003661151</v>
      </c>
      <c r="F94" s="335">
        <v>-36.60784527</v>
      </c>
      <c r="G94" s="335">
        <v>7.321186953</v>
      </c>
      <c r="H94" s="335">
        <v>0.07769599944695</v>
      </c>
      <c r="I94" s="336">
        <v>40</v>
      </c>
      <c r="J94" s="337">
        <v>-0.0696825980683407</v>
      </c>
      <c r="K94" s="337">
        <v>1.13797018307135</v>
      </c>
      <c r="L94" s="337">
        <v>-0.000852200219017975</v>
      </c>
      <c r="M94" s="338">
        <v>0.192106757522949</v>
      </c>
    </row>
    <row r="95" spans="1:13" ht="15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3.0217398598</v>
      </c>
      <c r="F95" s="129">
        <v>-37.1823599508</v>
      </c>
      <c r="G95" s="129">
        <v>5.6477169551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 ht="15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3.159294041</v>
      </c>
      <c r="F96" s="129">
        <v>-37.4068859976</v>
      </c>
      <c r="G96" s="129">
        <v>6.1418925605</v>
      </c>
      <c r="H96" s="129">
        <v>0.09226611062899999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 ht="15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</v>
      </c>
      <c r="F97" s="129">
        <v>-34.7150298504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 ht="15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2.4859160576</v>
      </c>
      <c r="F98" s="129">
        <v>-35.0435977727</v>
      </c>
      <c r="G98" s="129">
        <v>6.2818214214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 ht="15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</v>
      </c>
      <c r="G99" s="129">
        <v>5.6810824599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 ht="15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</v>
      </c>
      <c r="F100" s="129">
        <v>-37.4142478269</v>
      </c>
      <c r="G100" s="129">
        <v>6.1824021474</v>
      </c>
      <c r="H100" s="129">
        <v>0.0789212713625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 ht="15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</v>
      </c>
      <c r="F101" s="129">
        <v>-34.7234877745</v>
      </c>
      <c r="G101" s="129">
        <v>5.799644639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 ht="15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2.5297380185</v>
      </c>
      <c r="F102" s="129">
        <v>-35.0300145098</v>
      </c>
      <c r="G102" s="129">
        <v>6.2051108885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 ht="15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3.0385546749</v>
      </c>
      <c r="F103" s="129">
        <v>-37.1829908408</v>
      </c>
      <c r="G103" s="129">
        <v>5.664486865</v>
      </c>
      <c r="H103" s="129">
        <v>0.0955844507254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 ht="15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3.1764404494</v>
      </c>
      <c r="F104" s="129">
        <v>-37.4105831517</v>
      </c>
      <c r="G104" s="129">
        <v>6.1622335977</v>
      </c>
      <c r="H104" s="129">
        <v>0.0759377203658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 ht="15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2.3767683504</v>
      </c>
      <c r="F105" s="129">
        <v>-34.7192332513</v>
      </c>
      <c r="G105" s="129">
        <v>5.833216164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 ht="15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-35.0367363344</v>
      </c>
      <c r="G106" s="129">
        <v>6.2430159033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 ht="15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3.0217398598</v>
      </c>
      <c r="F107" s="129">
        <v>-37.1823599508</v>
      </c>
      <c r="G107" s="129">
        <v>5.6477169551</v>
      </c>
      <c r="H107" s="129">
        <v>0.095626240752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 ht="15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3.159294041</v>
      </c>
      <c r="F108" s="129">
        <v>-37.4068859976</v>
      </c>
      <c r="G108" s="129">
        <v>6.1418925605</v>
      </c>
      <c r="H108" s="129">
        <v>0.0765633159025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 ht="15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</v>
      </c>
      <c r="F109" s="129">
        <v>-34.7150298504</v>
      </c>
      <c r="G109" s="129">
        <v>5.8675639272</v>
      </c>
      <c r="H109" s="129">
        <v>0.1252410464255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 ht="15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2.4859160576</v>
      </c>
      <c r="F110" s="129">
        <v>-35.0435977727</v>
      </c>
      <c r="G110" s="129">
        <v>6.2818214214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 ht="15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</v>
      </c>
      <c r="G111" s="129">
        <v>5.713795913</v>
      </c>
      <c r="H111" s="129">
        <v>0.0815255446296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 ht="15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</v>
      </c>
      <c r="F112" s="129">
        <v>-37.4214799891</v>
      </c>
      <c r="G112" s="129">
        <v>6.2222288165</v>
      </c>
      <c r="H112" s="129">
        <v>0.0630443400096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 ht="15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</v>
      </c>
      <c r="G113" s="129">
        <v>5.7347347252</v>
      </c>
      <c r="H113" s="129">
        <v>0.0940970067267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 ht="15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2.5736652122</v>
      </c>
      <c r="F114" s="129">
        <v>-35.0169441759</v>
      </c>
      <c r="G114" s="129">
        <v>6.1318139781</v>
      </c>
      <c r="H114" s="129">
        <v>0.0758603548598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 ht="15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</v>
      </c>
      <c r="G115" s="129">
        <v>5.6810824599</v>
      </c>
      <c r="H115" s="129">
        <v>0.09501838564099999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 ht="15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</v>
      </c>
      <c r="F116" s="129">
        <v>-37.4142478269</v>
      </c>
      <c r="G116" s="129">
        <v>6.1824021474</v>
      </c>
      <c r="H116" s="129">
        <v>0.07486246312099999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 ht="15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</v>
      </c>
      <c r="F117" s="129">
        <v>-34.7234877745</v>
      </c>
      <c r="G117" s="129">
        <v>5.799644639</v>
      </c>
      <c r="H117" s="129">
        <v>0.117534943863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 ht="15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2.5297380185</v>
      </c>
      <c r="F118" s="129">
        <v>-35.0300145098</v>
      </c>
      <c r="G118" s="129">
        <v>6.2051108885</v>
      </c>
      <c r="H118" s="129">
        <v>0.09770896618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 ht="15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3.0722214502</v>
      </c>
      <c r="F119" s="129">
        <v>-37.184284426</v>
      </c>
      <c r="G119" s="129">
        <v>5.6975233566</v>
      </c>
      <c r="H119" s="129">
        <v>0.0904188489264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 ht="15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</v>
      </c>
      <c r="G120" s="129">
        <v>6.2023999708</v>
      </c>
      <c r="H120" s="129">
        <v>0.0706017007536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 ht="15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2.4207683708</v>
      </c>
      <c r="F121" s="129">
        <v>-34.7277917251</v>
      </c>
      <c r="G121" s="129">
        <v>5.7668252225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 ht="15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</v>
      </c>
      <c r="F122" s="129">
        <v>-35.0234219419</v>
      </c>
      <c r="G122" s="129">
        <v>6.1680699421</v>
      </c>
      <c r="H122" s="129">
        <v>0.0887057624352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 ht="15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3.0217398598</v>
      </c>
      <c r="F123" s="129">
        <v>-37.1823599508</v>
      </c>
      <c r="G123" s="129">
        <v>5.6477169551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 ht="15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3.159294041</v>
      </c>
      <c r="F124" s="129">
        <v>-37.4068859976</v>
      </c>
      <c r="G124" s="129">
        <v>6.1418925605</v>
      </c>
      <c r="H124" s="129">
        <v>0.0921685777425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 ht="15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</v>
      </c>
      <c r="F125" s="129">
        <v>-34.7150298504</v>
      </c>
      <c r="G125" s="129">
        <v>5.8675639272</v>
      </c>
      <c r="H125" s="129">
        <v>0.1507678839135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 ht="15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2.4859160576</v>
      </c>
      <c r="F126" s="129">
        <v>-35.0435977727</v>
      </c>
      <c r="G126" s="129">
        <v>6.2818214214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 ht="15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</v>
      </c>
      <c r="G127" s="129">
        <v>5.6810824599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 ht="15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</v>
      </c>
      <c r="F128" s="129">
        <v>-37.4142478269</v>
      </c>
      <c r="G128" s="129">
        <v>6.1824021474</v>
      </c>
      <c r="H128" s="129">
        <v>0.0810859690913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 ht="15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</v>
      </c>
      <c r="F129" s="129">
        <v>-34.7234877745</v>
      </c>
      <c r="G129" s="129">
        <v>5.799644639</v>
      </c>
      <c r="H129" s="129">
        <v>0.1273059211239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 ht="15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2.5297380185</v>
      </c>
      <c r="F130" s="129">
        <v>-35.0300145098</v>
      </c>
      <c r="G130" s="129">
        <v>6.2051108885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 ht="15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</v>
      </c>
      <c r="G131" s="129">
        <v>5.6810824599</v>
      </c>
      <c r="H131" s="129">
        <v>0.0821966275786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 ht="15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</v>
      </c>
      <c r="F132" s="129">
        <v>-37.4142478269</v>
      </c>
      <c r="G132" s="129">
        <v>6.1824021474</v>
      </c>
      <c r="H132" s="129">
        <v>0.0647605403866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 ht="15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</v>
      </c>
      <c r="F133" s="129">
        <v>-34.7234877745</v>
      </c>
      <c r="G133" s="129">
        <v>5.799644639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 ht="15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2.5297380185</v>
      </c>
      <c r="F134" s="129">
        <v>-35.0300145098</v>
      </c>
      <c r="G134" s="129">
        <v>6.2051108885</v>
      </c>
      <c r="H134" s="129">
        <v>0.084524141828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 ht="15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3.0385546749</v>
      </c>
      <c r="F135" s="129">
        <v>-37.1829908408</v>
      </c>
      <c r="G135" s="129">
        <v>5.664486865</v>
      </c>
      <c r="H135" s="129">
        <v>0.093339574874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 ht="15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3.1764404494</v>
      </c>
      <c r="F136" s="129">
        <v>-37.4105831517</v>
      </c>
      <c r="G136" s="129">
        <v>6.1622335977</v>
      </c>
      <c r="H136" s="129">
        <v>0.074154263398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 ht="15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2.3767683504</v>
      </c>
      <c r="F137" s="129">
        <v>-34.7192332513</v>
      </c>
      <c r="G137" s="129">
        <v>5.833216164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 ht="15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-35.0367363344</v>
      </c>
      <c r="G138" s="129">
        <v>6.2430159033</v>
      </c>
      <c r="H138" s="129">
        <v>0.100111763764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 ht="15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3.0385546749</v>
      </c>
      <c r="F139" s="129">
        <v>-37.1829908408</v>
      </c>
      <c r="G139" s="129">
        <v>5.664486865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 ht="15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3.1764404494</v>
      </c>
      <c r="F140" s="129">
        <v>-37.4105831517</v>
      </c>
      <c r="G140" s="129">
        <v>6.1622335977</v>
      </c>
      <c r="H140" s="129">
        <v>0.0845734067362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 ht="15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2.3767683504</v>
      </c>
      <c r="F141" s="129">
        <v>-34.7192332513</v>
      </c>
      <c r="G141" s="129">
        <v>5.833216164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 ht="15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-35.0367363344</v>
      </c>
      <c r="G142" s="129">
        <v>6.2430159033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 ht="15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3.0722214502</v>
      </c>
      <c r="F143" s="129">
        <v>-37.184284426</v>
      </c>
      <c r="G143" s="129">
        <v>5.6975233566</v>
      </c>
      <c r="H143" s="129">
        <v>0.09352145648759999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 ht="15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</v>
      </c>
      <c r="G144" s="129">
        <v>6.2023999708</v>
      </c>
      <c r="H144" s="129">
        <v>0.0730243081324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 ht="15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2.4207683708</v>
      </c>
      <c r="F145" s="129">
        <v>-34.7277917251</v>
      </c>
      <c r="G145" s="129">
        <v>5.7668252225</v>
      </c>
      <c r="H145" s="129">
        <v>0.1119412209696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 ht="15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</v>
      </c>
      <c r="F146" s="129">
        <v>-35.0234219419</v>
      </c>
      <c r="G146" s="129">
        <v>6.1680699421</v>
      </c>
      <c r="H146" s="129">
        <v>0.0917495876168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 ht="15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3.0385546749</v>
      </c>
      <c r="F147" s="129">
        <v>-37.1829908408</v>
      </c>
      <c r="G147" s="129">
        <v>5.664486865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 ht="15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3.1764404494</v>
      </c>
      <c r="F148" s="129">
        <v>-37.4105831517</v>
      </c>
      <c r="G148" s="129">
        <v>6.1622335977</v>
      </c>
      <c r="H148" s="129">
        <v>0.0893605807024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 ht="15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2.3767683504</v>
      </c>
      <c r="F149" s="129">
        <v>-34.7192332513</v>
      </c>
      <c r="G149" s="129">
        <v>5.833216164</v>
      </c>
      <c r="H149" s="129">
        <v>0.1433509594328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 ht="15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-35.0367363344</v>
      </c>
      <c r="G150" s="129">
        <v>6.2430159033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 ht="15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3.0217398598</v>
      </c>
      <c r="F151" s="129">
        <v>-37.1823599508</v>
      </c>
      <c r="G151" s="129">
        <v>5.6477169551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 ht="15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3.159294041</v>
      </c>
      <c r="F152" s="129">
        <v>-37.4068859976</v>
      </c>
      <c r="G152" s="129">
        <v>6.1418925605</v>
      </c>
      <c r="H152" s="129">
        <v>0.0947044327915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 ht="15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</v>
      </c>
      <c r="F153" s="129">
        <v>-34.7150298504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 ht="15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2.4859160576</v>
      </c>
      <c r="F154" s="129">
        <v>-35.0435977727</v>
      </c>
      <c r="G154" s="129">
        <v>6.2818214214</v>
      </c>
      <c r="H154" s="129">
        <v>0.1317834033049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 ht="15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3.0217398598</v>
      </c>
      <c r="F155" s="129">
        <v>-37.1823599508</v>
      </c>
      <c r="G155" s="129">
        <v>5.6477169551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 ht="15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3.159294041</v>
      </c>
      <c r="F156" s="129">
        <v>-37.4068859976</v>
      </c>
      <c r="G156" s="129">
        <v>6.1418925605</v>
      </c>
      <c r="H156" s="129">
        <v>0.0937291039265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 ht="15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</v>
      </c>
      <c r="F157" s="129">
        <v>-34.7150298504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 ht="15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2.4859160576</v>
      </c>
      <c r="F158" s="129">
        <v>-35.0435977727</v>
      </c>
      <c r="G158" s="129">
        <v>6.2818214214</v>
      </c>
      <c r="H158" s="129">
        <v>0.1304262106859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zoomScalePageLayoutView="0" workbookViewId="0" topLeftCell="A1">
      <selection activeCell="C6" sqref="C6"/>
    </sheetView>
  </sheetViews>
  <sheetFormatPr defaultColWidth="0" defaultRowHeight="15" zeroHeight="1"/>
  <cols>
    <col min="1" max="1" width="2.8515625" style="76" customWidth="1"/>
    <col min="2" max="2" width="15.140625" style="76" customWidth="1"/>
    <col min="3" max="3" width="16.8515625" style="76" customWidth="1"/>
    <col min="4" max="4" width="5.851562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1875" style="76" customWidth="1"/>
    <col min="32" max="16384" width="11.421875" style="76" hidden="1" customWidth="1"/>
  </cols>
  <sheetData>
    <row r="1" ht="75" customHeight="1"/>
    <row r="2" ht="23.25">
      <c r="B2" s="85" t="s">
        <v>450</v>
      </c>
    </row>
    <row r="3" ht="15" customHeight="1">
      <c r="B3" s="85"/>
    </row>
    <row r="4" spans="2:30" ht="15" customHeight="1">
      <c r="B4" s="86" t="s">
        <v>449</v>
      </c>
      <c r="C4" s="64" t="str">
        <f>Netzbetreiber!$D$9</f>
        <v>N-ERGIE Netz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N-ERGIE Netz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344">
        <f>Netzbetreiber!$D$11</f>
        <v>9870041400001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43831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8" t="s">
        <v>462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53" t="s">
        <v>589</v>
      </c>
      <c r="C10" s="354"/>
      <c r="D10" s="95">
        <v>2</v>
      </c>
      <c r="E10" s="96">
        <f>IF(ISERROR(HLOOKUP(E$11,$M$9:$AD$33,$D10,0)),"",HLOOKUP(E$11,$M$9:$AD$33,$D10,0))</f>
      </c>
      <c r="F10" s="351" t="s">
        <v>399</v>
      </c>
      <c r="G10" s="351"/>
      <c r="H10" s="351"/>
      <c r="I10" s="351"/>
      <c r="J10" s="351"/>
      <c r="K10" s="351"/>
      <c r="L10" s="352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aca="true" t="shared" si="0" ref="E13:E33">MIN(SUMPRODUCT($M$11:$AD$11,M13:AD13),1)</f>
        <v>1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6">
        <f t="shared" si="0"/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655</v>
      </c>
      <c r="C20" s="118"/>
      <c r="D20" s="112">
        <v>12</v>
      </c>
      <c r="E20" s="316">
        <f t="shared" si="0"/>
        <v>1</v>
      </c>
      <c r="F20" s="313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6">
        <f t="shared" si="0"/>
        <v>1</v>
      </c>
      <c r="F22" s="313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6">
        <f t="shared" si="0"/>
        <v>1</v>
      </c>
      <c r="F23" s="313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6">
        <f t="shared" si="0"/>
        <v>0</v>
      </c>
      <c r="F24" s="313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6">
        <f t="shared" si="0"/>
        <v>1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6">
        <f t="shared" si="0"/>
        <v>1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6">
        <f t="shared" si="0"/>
        <v>0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6">
        <f t="shared" si="0"/>
        <v>1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6">
        <f t="shared" si="0"/>
        <v>0</v>
      </c>
      <c r="F29" s="313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6">
        <f t="shared" si="0"/>
        <v>0</v>
      </c>
      <c r="F30" s="313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6">
        <f t="shared" si="0"/>
        <v>1</v>
      </c>
      <c r="F31" s="313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6">
        <f t="shared" si="0"/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7">
        <f t="shared" si="0"/>
        <v>0</v>
      </c>
      <c r="F33" s="314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ht="12.75"/>
    <row r="35" ht="12.75"/>
  </sheetData>
  <sheetProtection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6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I16" sqref="I16"/>
    </sheetView>
  </sheetViews>
  <sheetFormatPr defaultColWidth="11.421875" defaultRowHeight="15"/>
  <cols>
    <col min="1" max="1" width="9.7109375" style="258" customWidth="1"/>
    <col min="2" max="2" width="7.00390625" style="259" customWidth="1"/>
    <col min="3" max="3" width="27.7109375" style="238" customWidth="1"/>
    <col min="4" max="10" width="8.8515625" style="238" customWidth="1"/>
    <col min="11" max="14" width="11.421875" style="238" customWidth="1"/>
    <col min="15" max="15" width="12.28125" style="129" customWidth="1"/>
    <col min="16" max="16" width="16.57421875" style="238" customWidth="1"/>
    <col min="17" max="16384" width="11.421875" style="238" customWidth="1"/>
  </cols>
  <sheetData>
    <row r="1" spans="1:4" s="237" customFormat="1" ht="15">
      <c r="A1" s="132" t="s">
        <v>459</v>
      </c>
      <c r="B1" s="129"/>
      <c r="D1" s="218" t="s">
        <v>551</v>
      </c>
    </row>
    <row r="2" spans="1:2" ht="15">
      <c r="A2" s="238"/>
      <c r="B2" s="237" t="s">
        <v>460</v>
      </c>
    </row>
    <row r="3" spans="1:16" ht="19.5" customHeight="1">
      <c r="A3" s="355" t="s">
        <v>249</v>
      </c>
      <c r="B3" s="239" t="s">
        <v>86</v>
      </c>
      <c r="C3" s="240"/>
      <c r="D3" s="357" t="s">
        <v>461</v>
      </c>
      <c r="E3" s="358"/>
      <c r="F3" s="358"/>
      <c r="G3" s="358"/>
      <c r="H3" s="358"/>
      <c r="I3" s="358"/>
      <c r="J3" s="359"/>
      <c r="K3" s="241"/>
      <c r="L3" s="241"/>
      <c r="M3" s="241"/>
      <c r="N3" s="241"/>
      <c r="O3" s="242"/>
      <c r="P3" s="241"/>
    </row>
    <row r="4" spans="1:16" ht="19.5" customHeight="1">
      <c r="A4" s="356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19.5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aca="true" t="shared" si="0" ref="M7:M21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>MAX(D9:J9)</f>
        <v>1</v>
      </c>
      <c r="N9" s="256" t="s">
        <v>5</v>
      </c>
      <c r="O9" s="251"/>
      <c r="P9" s="245"/>
    </row>
    <row r="10" spans="4:13" ht="15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0.9884597489777012</v>
      </c>
      <c r="I11" s="254">
        <v>0.8860056359071147</v>
      </c>
      <c r="J11" s="254">
        <v>0.9435909028591213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 ht="15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</v>
      </c>
      <c r="G12" s="254">
        <v>1.0295353991682878</v>
      </c>
      <c r="H12" s="254">
        <v>1.0252886184395307</v>
      </c>
      <c r="I12" s="254">
        <v>0.9674952706583615</v>
      </c>
      <c r="J12" s="254">
        <v>0.8934439399751309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 ht="15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0.9932557179192343</v>
      </c>
      <c r="G13" s="254">
        <v>0.9947828488586291</v>
      </c>
      <c r="H13" s="254">
        <v>1.065870859929255</v>
      </c>
      <c r="I13" s="254">
        <v>0.9362449719696236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1.1052461689</v>
      </c>
      <c r="E14" s="254">
        <v>1.0857012791</v>
      </c>
      <c r="F14" s="254">
        <v>1.0377707873</v>
      </c>
      <c r="G14" s="254">
        <v>1.06215513</v>
      </c>
      <c r="H14" s="254">
        <v>1.0265803347</v>
      </c>
      <c r="I14" s="254">
        <v>0.7628946809</v>
      </c>
      <c r="J14" s="254">
        <v>0.897991231</v>
      </c>
      <c r="K14" s="255">
        <v>1</v>
      </c>
      <c r="L14" s="245" t="s">
        <v>95</v>
      </c>
      <c r="M14" s="255">
        <f t="shared" si="0"/>
        <v>1.1052461689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0.9766940095</v>
      </c>
      <c r="E15" s="254">
        <v>1.0389446761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</v>
      </c>
      <c r="K15" s="255">
        <v>1</v>
      </c>
      <c r="L15" s="245" t="s">
        <v>96</v>
      </c>
      <c r="M15" s="255">
        <f t="shared" si="0"/>
        <v>1.0389446761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</v>
      </c>
      <c r="F16" s="254">
        <v>1.2706602107</v>
      </c>
      <c r="G16" s="254">
        <v>1.2430339493</v>
      </c>
      <c r="H16" s="254">
        <v>1.1276335364</v>
      </c>
      <c r="I16" s="254">
        <v>0.387661837</v>
      </c>
      <c r="J16" s="254">
        <v>0.4615442048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0.9322474153</v>
      </c>
      <c r="E17" s="254">
        <v>0.9894218818</v>
      </c>
      <c r="F17" s="254">
        <v>1.003324816</v>
      </c>
      <c r="G17" s="254">
        <v>1.0108926579</v>
      </c>
      <c r="H17" s="254">
        <v>1.0179736627</v>
      </c>
      <c r="I17" s="254">
        <v>1.0355882019</v>
      </c>
      <c r="J17" s="254">
        <v>1.0090728501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</v>
      </c>
      <c r="E18" s="254">
        <v>1.1211171725</v>
      </c>
      <c r="F18" s="254">
        <v>1.0769491269</v>
      </c>
      <c r="G18" s="254">
        <v>1.1353121304</v>
      </c>
      <c r="H18" s="254">
        <v>1.1401797149</v>
      </c>
      <c r="I18" s="254">
        <v>0.4852245678</v>
      </c>
      <c r="J18" s="254">
        <v>0.9584222802</v>
      </c>
      <c r="K18" s="255">
        <v>1</v>
      </c>
      <c r="L18" s="245" t="s">
        <v>99</v>
      </c>
      <c r="M18" s="255">
        <f t="shared" si="0"/>
        <v>1.1401797149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</v>
      </c>
      <c r="E19" s="254">
        <v>0.9627360766</v>
      </c>
      <c r="F19" s="254">
        <v>1.0507108354</v>
      </c>
      <c r="G19" s="254">
        <v>1.0552346931</v>
      </c>
      <c r="H19" s="254">
        <v>1.0297033314</v>
      </c>
      <c r="I19" s="254">
        <v>0.9766710807</v>
      </c>
      <c r="J19" s="254">
        <v>0.9359887908</v>
      </c>
      <c r="K19" s="255">
        <v>1</v>
      </c>
      <c r="L19" s="245" t="s">
        <v>98</v>
      </c>
      <c r="M19" s="255">
        <f t="shared" si="0"/>
        <v>1.0552346931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1.0213513197</v>
      </c>
      <c r="E20" s="254">
        <v>1.0865859003</v>
      </c>
      <c r="F20" s="254">
        <v>1.0719708746</v>
      </c>
      <c r="G20" s="254">
        <v>1.0557448463</v>
      </c>
      <c r="H20" s="254">
        <v>1.0116673967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aca="true" t="shared" si="1" ref="E21:K22">E11</f>
        <v>1.0522626697461936</v>
      </c>
      <c r="F21" s="254">
        <f t="shared" si="1"/>
        <v>1.044930469815579</v>
      </c>
      <c r="G21" s="254">
        <f t="shared" si="1"/>
        <v>1.0493599072216477</v>
      </c>
      <c r="H21" s="254">
        <f t="shared" si="1"/>
        <v>0.9884597489777012</v>
      </c>
      <c r="I21" s="254">
        <f t="shared" si="1"/>
        <v>0.8860056359071147</v>
      </c>
      <c r="J21" s="254">
        <f t="shared" si="1"/>
        <v>0.9435909028591213</v>
      </c>
      <c r="K21" s="255">
        <f t="shared" si="1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1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ht="15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Kettl-Steinert, Dagmar</dc:creator>
  <cp:keywords/>
  <dc:description/>
  <cp:lastModifiedBy>Treffehn, Brigitte</cp:lastModifiedBy>
  <cp:lastPrinted>2015-03-20T22:59:10Z</cp:lastPrinted>
  <dcterms:created xsi:type="dcterms:W3CDTF">2015-01-15T05:25:41Z</dcterms:created>
  <dcterms:modified xsi:type="dcterms:W3CDTF">2020-06-30T06:31:48Z</dcterms:modified>
  <cp:category/>
  <cp:version/>
  <cp:contentType/>
  <cp:contentStatus/>
</cp:coreProperties>
</file>